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raddha Vishwas Nerurkar\"/>
    </mc:Choice>
  </mc:AlternateContent>
  <xr:revisionPtr revIDLastSave="0" documentId="13_ncr:1_{5026B16E-C521-458A-8D97-05B5EA74F4F1}" xr6:coauthVersionLast="36" xr6:coauthVersionMax="47" xr10:uidLastSave="{00000000-0000-0000-0000-000000000000}"/>
  <bookViews>
    <workbookView xWindow="0" yWindow="0" windowWidth="28800" windowHeight="12105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C12" i="23" l="1"/>
  <c r="G31" i="4" l="1"/>
  <c r="I31" i="4" s="1"/>
  <c r="P40" i="4" l="1"/>
  <c r="P39" i="4"/>
  <c r="P38" i="4"/>
  <c r="P36" i="4"/>
  <c r="P35" i="4"/>
  <c r="P34" i="4"/>
  <c r="P33" i="4"/>
  <c r="P32" i="4"/>
  <c r="P31" i="4"/>
  <c r="P30" i="4"/>
  <c r="P29" i="4"/>
  <c r="P28" i="4"/>
  <c r="G29" i="4" l="1"/>
  <c r="H29" i="4" s="1"/>
  <c r="C5" i="25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Q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G33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H31" i="4" l="1"/>
  <c r="G32" i="4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<sst xmlns="http://schemas.openxmlformats.org/spreadsheetml/2006/main" count="139" uniqueCount="98">
  <si>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</si>
  <si>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</si>
  <si>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</si>
  <si>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</si>
  <si>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</si>
  <si>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</si>
  <si>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</si>
  <si>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</si>
  <si>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</si>
  <si>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</si>
  <si>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</si>
  <si>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</si>
  <si>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</si>
  <si>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</si>
  <si>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</si>
  <si>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</si>
  <si>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</si>
  <si>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</si>
  <si>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</si>
  <si>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</si>
  <si>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</si>
  <si>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</si>
  <si>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</si>
  <si>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</si>
  <si>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</si>
  <si>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</si>
  <si>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</si>
  <si>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</si>
  <si>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</si>
  <si>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</si>
  <si>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</si>
  <si>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</si>
  <si>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</si>
  <si>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</si>
  <si>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</si>
  <si>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</si>
  <si>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</si>
  <si>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</si>
  <si>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</si>
  <si>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</si>
  <si>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</si>
  <si>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</si>
  <si>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</si>
  <si>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</si>
  <si>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</si>
  <si>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</si>
  <si>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</si>
  <si>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</si>
  <si>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</si>
  <si>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</si>
  <si>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</si>
  <si>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</si>
  <si>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</si>
  <si>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</si>
  <si>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</si>
  <si>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</si>
  <si>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</si>
  <si>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</si>
  <si>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</si>
  <si>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</si>
  <si>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</si>
  <si>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</si>
  <si>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</si>
  <si>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</si>
  <si>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</si>
  <si>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</si>
  <si>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</si>
  <si>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</si>
  <si>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</si>
  <si>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</si>
  <si>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</si>
  <si>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</si>
  <si>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</si>
  <si>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</si>
  <si>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</si>
  <si>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</si>
  <si>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</si>
  <si>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</si>
  <si>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</si>
  <si>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</si>
  <si>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</si>
  <si>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</si>
  <si>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</si>
  <si>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CA</t>
  </si>
  <si>
    <t>ACA</t>
  </si>
  <si>
    <t>mca</t>
  </si>
  <si>
    <t>bal</t>
  </si>
  <si>
    <t>cb</t>
  </si>
  <si>
    <t>ca</t>
  </si>
  <si>
    <t>loan - 40 alkhs</t>
  </si>
  <si>
    <t>agreement  - 19.01.2017 - 46,52,4000</t>
  </si>
  <si>
    <t>rate on ca</t>
  </si>
  <si>
    <t>part OC - 2014</t>
  </si>
  <si>
    <t>oc</t>
  </si>
  <si>
    <t>Flat No. 403, 4th Floor, Building No. 9, N. G. Regencvy, Near Pipe Line Road, Balkum, Thane (West)</t>
  </si>
  <si>
    <t>17.02.23</t>
  </si>
  <si>
    <t>24.04.23</t>
  </si>
  <si>
    <t>State Bank Of India ( Naupada Branch Thane ) - Shraddha Vishwas Nerurkar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</si>
</sst>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43" fontId="0" fillId="0" borderId="0" xfId="1" applyFont="1" applyAlignment="1">
      <alignment horizontal="center" wrapText="1"/>
    </xf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43231-CEBD-138B-E021-B21583BE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E5D99-66D1-783B-6DF0-706AB02D7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A8E6D-8E42-CAA7-D48E-6116BEDE4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F5BD1-911C-BCF6-C4AC-8DF583DC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713DC1-7357-2259-90FB-C694124A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29</xdr:col>
      <xdr:colOff>607314</xdr:colOff>
      <xdr:row>108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F394AE-28CF-2ADC-E064-3A091458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77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1D4D90-E5DC-32DC-8F0C-56D1E7325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EC8267-D0CE-4FE0-F53F-2D1D20047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B2C870-BF37-4E0E-94A3-F0136E7B8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A1498A-44D4-426C-8499-613B02E63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I23" sqref="I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topLeftCell="A19" zoomScale="130" zoomScaleNormal="130" workbookViewId="0">
      <selection activeCell="A34" sqref="A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11000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31">
        <v>2023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2014</v>
      </c>
      <c r="E8" t="s">
        <v>93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ROUND(C6*C11,0)</f>
        <v>338</v>
      </c>
      <c r="D12" s="24"/>
      <c r="F12" s="19"/>
    </row>
    <row r="13" spans="1:6" x14ac:dyDescent="0.25">
      <c r="A13" s="16" t="s">
        <v>22</v>
      </c>
      <c r="B13" s="20"/>
      <c r="C13" s="21">
        <f>C6-C12</f>
        <v>2162</v>
      </c>
      <c r="D13" s="24"/>
      <c r="F13" s="19"/>
    </row>
    <row r="14" spans="1:6" x14ac:dyDescent="0.25">
      <c r="A14" s="16" t="s">
        <v>15</v>
      </c>
      <c r="B14" s="20"/>
      <c r="C14" s="21">
        <f>C5</f>
        <v>11000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13162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CA</v>
      </c>
      <c r="B18" s="7"/>
      <c r="C18" s="31">
        <v>365</v>
      </c>
      <c r="D18" s="26"/>
      <c r="F18" s="19"/>
    </row>
    <row r="19" spans="1:6" x14ac:dyDescent="0.25">
      <c r="A19" s="16" t="s">
        <v>73</v>
      </c>
      <c r="B19" s="6"/>
      <c r="C19" s="32">
        <f>C18*C16</f>
        <v>4804130</v>
      </c>
      <c r="D19" s="33"/>
      <c r="E19" s="70"/>
      <c r="F19" s="34"/>
    </row>
    <row r="20" spans="1:6" hidden="1" x14ac:dyDescent="0.25">
      <c r="A20" s="16" t="s">
        <v>24</v>
      </c>
      <c r="C20" s="35">
        <f>C19*90%</f>
        <v>4323717</v>
      </c>
      <c r="D20" s="32"/>
      <c r="F20" s="19"/>
    </row>
    <row r="21" spans="1:6" hidden="1" x14ac:dyDescent="0.25">
      <c r="A21" s="16" t="s">
        <v>25</v>
      </c>
      <c r="C21" s="35">
        <f>C19*80%</f>
        <v>3843304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912500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10008.604166666666</v>
      </c>
      <c r="D25" s="35"/>
    </row>
    <row r="26" spans="1:6" x14ac:dyDescent="0.25">
      <c r="C26" s="35"/>
      <c r="D26" s="35"/>
    </row>
    <row r="27" spans="1:6" x14ac:dyDescent="0.25">
      <c r="A27" s="6" t="s">
        <v>97</v>
      </c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workbookViewId="0">
      <selection activeCell="E34" sqref="E3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3.4257812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541.66666666666674</v>
      </c>
      <c r="C2" s="4">
        <f t="shared" ref="C2:C16" si="1">B2*1.2</f>
        <v>650.00000000000011</v>
      </c>
      <c r="D2" s="4">
        <f t="shared" ref="D2:D16" si="2">C2*1.2</f>
        <v>780.00000000000011</v>
      </c>
      <c r="E2" s="5">
        <f t="shared" ref="E2:E16" si="3">R2</f>
        <v>5200000</v>
      </c>
      <c r="F2" s="4">
        <f t="shared" ref="F2:F15" si="4">ROUND((E2/B2),0)</f>
        <v>9600</v>
      </c>
      <c r="G2" s="81">
        <f t="shared" ref="G2:G15" si="5">ROUND((E2/C2),0)</f>
        <v>8000</v>
      </c>
      <c r="H2" s="81">
        <f t="shared" ref="H2:H15" si="6">ROUND((E2/D2),0)</f>
        <v>6667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650</v>
      </c>
      <c r="Q2">
        <f t="shared" ref="Q2:Q10" si="9">P2/1.2</f>
        <v>541.66666666666674</v>
      </c>
      <c r="R2" s="2">
        <v>5200000</v>
      </c>
      <c r="S2" s="2"/>
    </row>
    <row r="3" spans="1:19" x14ac:dyDescent="0.25">
      <c r="A3" s="4">
        <v>2</v>
      </c>
      <c r="B3" s="4">
        <f t="shared" si="0"/>
        <v>541.66666666666674</v>
      </c>
      <c r="C3" s="4">
        <f t="shared" si="1"/>
        <v>650.00000000000011</v>
      </c>
      <c r="D3" s="4">
        <f t="shared" si="2"/>
        <v>780.00000000000011</v>
      </c>
      <c r="E3" s="5">
        <f t="shared" si="3"/>
        <v>4600000</v>
      </c>
      <c r="F3" s="4">
        <f t="shared" si="4"/>
        <v>8492</v>
      </c>
      <c r="G3" s="81">
        <f t="shared" si="5"/>
        <v>7077</v>
      </c>
      <c r="H3" s="81">
        <f t="shared" si="6"/>
        <v>5897</v>
      </c>
      <c r="I3" s="4">
        <f t="shared" si="7"/>
        <v>0</v>
      </c>
      <c r="J3" s="4">
        <f t="shared" si="8"/>
        <v>0</v>
      </c>
      <c r="O3">
        <v>0</v>
      </c>
      <c r="P3">
        <v>650</v>
      </c>
      <c r="Q3">
        <f t="shared" si="9"/>
        <v>541.66666666666674</v>
      </c>
      <c r="R3" s="2">
        <v>4600000</v>
      </c>
      <c r="S3" s="2"/>
    </row>
    <row r="4" spans="1:19" x14ac:dyDescent="0.25">
      <c r="A4" s="4">
        <v>3</v>
      </c>
      <c r="B4" s="4">
        <f t="shared" si="0"/>
        <v>450</v>
      </c>
      <c r="C4" s="4">
        <f t="shared" si="1"/>
        <v>540</v>
      </c>
      <c r="D4" s="4">
        <f t="shared" si="2"/>
        <v>648</v>
      </c>
      <c r="E4" s="5">
        <f t="shared" si="3"/>
        <v>5400000</v>
      </c>
      <c r="F4" s="77">
        <f t="shared" si="4"/>
        <v>12000</v>
      </c>
      <c r="G4" s="81">
        <f t="shared" si="5"/>
        <v>10000</v>
      </c>
      <c r="H4" s="81">
        <f t="shared" si="6"/>
        <v>8333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540</v>
      </c>
      <c r="Q4" s="7">
        <f t="shared" si="9"/>
        <v>450</v>
      </c>
      <c r="R4" s="78">
        <v>5400000</v>
      </c>
      <c r="S4" s="2"/>
    </row>
    <row r="5" spans="1:19" x14ac:dyDescent="0.25">
      <c r="A5" s="4">
        <v>4</v>
      </c>
      <c r="B5" s="4">
        <f t="shared" si="0"/>
        <v>380</v>
      </c>
      <c r="C5" s="4">
        <f t="shared" si="1"/>
        <v>456</v>
      </c>
      <c r="D5" s="4">
        <f t="shared" si="2"/>
        <v>547.19999999999993</v>
      </c>
      <c r="E5" s="5">
        <f t="shared" si="3"/>
        <v>5200000</v>
      </c>
      <c r="F5" s="77">
        <f t="shared" si="4"/>
        <v>13684</v>
      </c>
      <c r="G5" s="81">
        <f t="shared" si="5"/>
        <v>11404</v>
      </c>
      <c r="H5" s="81">
        <f t="shared" si="6"/>
        <v>9503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ref="P5:P10" si="10">O5/1.2</f>
        <v>0</v>
      </c>
      <c r="Q5" s="7">
        <v>380</v>
      </c>
      <c r="R5" s="78">
        <v>5200000</v>
      </c>
      <c r="S5" s="2"/>
    </row>
    <row r="6" spans="1:19" x14ac:dyDescent="0.25">
      <c r="A6" s="4">
        <v>5</v>
      </c>
      <c r="B6" s="4">
        <f t="shared" si="0"/>
        <v>460</v>
      </c>
      <c r="C6" s="4">
        <f t="shared" si="1"/>
        <v>552</v>
      </c>
      <c r="D6" s="4">
        <f t="shared" si="2"/>
        <v>662.4</v>
      </c>
      <c r="E6" s="5">
        <f t="shared" si="3"/>
        <v>5500000</v>
      </c>
      <c r="F6" s="81">
        <f t="shared" si="4"/>
        <v>11957</v>
      </c>
      <c r="G6" s="81">
        <f t="shared" si="5"/>
        <v>9964</v>
      </c>
      <c r="H6" s="81">
        <f t="shared" si="6"/>
        <v>8303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460</v>
      </c>
      <c r="R6" s="78">
        <v>5500000</v>
      </c>
      <c r="S6" s="2"/>
    </row>
    <row r="7" spans="1:19" x14ac:dyDescent="0.25">
      <c r="A7" s="4">
        <v>6</v>
      </c>
      <c r="B7" s="4">
        <f t="shared" si="0"/>
        <v>458.33333333333337</v>
      </c>
      <c r="C7" s="4">
        <f t="shared" si="1"/>
        <v>550</v>
      </c>
      <c r="D7" s="4">
        <f t="shared" si="2"/>
        <v>660</v>
      </c>
      <c r="E7" s="5">
        <f t="shared" si="3"/>
        <v>4700000</v>
      </c>
      <c r="F7" s="4">
        <f t="shared" si="4"/>
        <v>10255</v>
      </c>
      <c r="G7" s="81">
        <f t="shared" si="5"/>
        <v>8545</v>
      </c>
      <c r="H7" s="81">
        <f t="shared" si="6"/>
        <v>7121</v>
      </c>
      <c r="I7" s="4">
        <f t="shared" si="7"/>
        <v>0</v>
      </c>
      <c r="J7" s="4">
        <f t="shared" si="8"/>
        <v>0</v>
      </c>
      <c r="O7">
        <v>0</v>
      </c>
      <c r="P7">
        <v>550</v>
      </c>
      <c r="Q7">
        <f t="shared" si="9"/>
        <v>458.33333333333337</v>
      </c>
      <c r="R7" s="2">
        <v>4700000</v>
      </c>
      <c r="S7" s="2"/>
    </row>
    <row r="8" spans="1:19" x14ac:dyDescent="0.25">
      <c r="A8" s="4">
        <v>7</v>
      </c>
      <c r="B8" s="4">
        <f t="shared" si="0"/>
        <v>487.5</v>
      </c>
      <c r="C8" s="4">
        <f t="shared" si="1"/>
        <v>585</v>
      </c>
      <c r="D8" s="4">
        <f t="shared" si="2"/>
        <v>702</v>
      </c>
      <c r="E8" s="5">
        <f t="shared" si="3"/>
        <v>6000000</v>
      </c>
      <c r="F8" s="77">
        <f t="shared" si="4"/>
        <v>12308</v>
      </c>
      <c r="G8" s="81">
        <f t="shared" si="5"/>
        <v>10256</v>
      </c>
      <c r="H8" s="81">
        <f t="shared" si="6"/>
        <v>8547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v>585</v>
      </c>
      <c r="Q8" s="7">
        <f t="shared" si="9"/>
        <v>487.5</v>
      </c>
      <c r="R8" s="78">
        <v>6000000</v>
      </c>
      <c r="S8" s="2"/>
    </row>
    <row r="9" spans="1:19" x14ac:dyDescent="0.25">
      <c r="A9" s="4">
        <v>8</v>
      </c>
      <c r="B9" s="4">
        <f t="shared" si="0"/>
        <v>365</v>
      </c>
      <c r="C9" s="4">
        <f t="shared" si="1"/>
        <v>438</v>
      </c>
      <c r="D9" s="4">
        <f t="shared" si="2"/>
        <v>525.6</v>
      </c>
      <c r="E9" s="5">
        <f t="shared" si="3"/>
        <v>4700000</v>
      </c>
      <c r="F9" s="77">
        <f t="shared" si="4"/>
        <v>12877</v>
      </c>
      <c r="G9" s="81">
        <f t="shared" si="5"/>
        <v>10731</v>
      </c>
      <c r="H9" s="81">
        <f t="shared" si="6"/>
        <v>8942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365</v>
      </c>
      <c r="R9" s="2">
        <v>4700000</v>
      </c>
      <c r="S9" s="2" t="s">
        <v>95</v>
      </c>
    </row>
    <row r="10" spans="1:19" x14ac:dyDescent="0.25">
      <c r="A10" s="4">
        <v>9</v>
      </c>
      <c r="B10" s="4">
        <f t="shared" si="0"/>
        <v>370</v>
      </c>
      <c r="C10" s="4">
        <f t="shared" si="1"/>
        <v>444</v>
      </c>
      <c r="D10" s="4">
        <f t="shared" si="2"/>
        <v>532.79999999999995</v>
      </c>
      <c r="E10" s="5">
        <f t="shared" si="3"/>
        <v>4950000</v>
      </c>
      <c r="F10" s="77">
        <f t="shared" si="4"/>
        <v>13378</v>
      </c>
      <c r="G10" s="81">
        <f t="shared" si="5"/>
        <v>11149</v>
      </c>
      <c r="H10" s="81">
        <f t="shared" si="6"/>
        <v>9291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v>370</v>
      </c>
      <c r="R10" s="2">
        <v>4950000</v>
      </c>
      <c r="S10" s="2" t="s">
        <v>96</v>
      </c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81" t="e">
        <f t="shared" si="5"/>
        <v>#DIV/0!</v>
      </c>
      <c r="H11" s="81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24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24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24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24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24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24" s="10" customFormat="1" x14ac:dyDescent="0.25"/>
    <row r="23" spans="1:24" s="10" customFormat="1" ht="39" customHeight="1" x14ac:dyDescent="0.25">
      <c r="G23" s="80" t="s">
        <v>94</v>
      </c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</row>
    <row r="24" spans="1:24" s="10" customFormat="1" x14ac:dyDescent="0.25">
      <c r="F24" s="73"/>
    </row>
    <row r="25" spans="1:24" s="10" customFormat="1" x14ac:dyDescent="0.25">
      <c r="F25" s="74"/>
    </row>
    <row r="26" spans="1:24" s="10" customFormat="1" x14ac:dyDescent="0.25">
      <c r="F26" s="74"/>
    </row>
    <row r="27" spans="1:24" s="10" customFormat="1" x14ac:dyDescent="0.25">
      <c r="F27" s="57" t="s">
        <v>71</v>
      </c>
      <c r="G27" s="57"/>
      <c r="N27" s="10" t="s">
        <v>85</v>
      </c>
    </row>
    <row r="28" spans="1:24" s="10" customFormat="1" x14ac:dyDescent="0.25">
      <c r="C28" s="72" t="s">
        <v>74</v>
      </c>
      <c r="D28" s="72"/>
      <c r="F28" s="57" t="s">
        <v>84</v>
      </c>
      <c r="G28" s="57">
        <v>365</v>
      </c>
      <c r="N28" s="10">
        <v>9.61</v>
      </c>
      <c r="O28" s="10">
        <v>14.1</v>
      </c>
      <c r="P28" s="10">
        <f>O28*N28</f>
        <v>135.50099999999998</v>
      </c>
      <c r="R28" s="10" t="s">
        <v>89</v>
      </c>
    </row>
    <row r="29" spans="1:24" s="10" customFormat="1" x14ac:dyDescent="0.25">
      <c r="C29" s="72" t="s">
        <v>1</v>
      </c>
      <c r="D29" s="72"/>
      <c r="F29" s="57" t="s">
        <v>72</v>
      </c>
      <c r="G29" s="57">
        <f>G28*1.2</f>
        <v>438</v>
      </c>
      <c r="H29" s="10">
        <f>G29/G28</f>
        <v>1.2</v>
      </c>
      <c r="N29" s="10">
        <v>2.76</v>
      </c>
      <c r="O29" s="10">
        <v>3.88</v>
      </c>
      <c r="P29" s="10">
        <f t="shared" ref="P29:P35" si="48">O29*N29</f>
        <v>10.708799999999998</v>
      </c>
      <c r="R29" s="10" t="s">
        <v>90</v>
      </c>
    </row>
    <row r="30" spans="1:24" s="10" customFormat="1" x14ac:dyDescent="0.25">
      <c r="F30" s="57" t="s">
        <v>91</v>
      </c>
      <c r="G30" s="57">
        <v>13000</v>
      </c>
      <c r="N30" s="10">
        <v>3.74</v>
      </c>
      <c r="O30" s="10">
        <v>5.76</v>
      </c>
      <c r="P30" s="10">
        <f t="shared" si="48"/>
        <v>21.542400000000001</v>
      </c>
      <c r="R30" s="10" t="s">
        <v>92</v>
      </c>
    </row>
    <row r="31" spans="1:24" s="10" customFormat="1" x14ac:dyDescent="0.25">
      <c r="C31" s="75"/>
      <c r="D31" s="75"/>
      <c r="F31" s="75" t="s">
        <v>73</v>
      </c>
      <c r="G31" s="75">
        <f>G30*G28</f>
        <v>4745000</v>
      </c>
      <c r="H31" s="10" t="e">
        <f>G31/D29</f>
        <v>#DIV/0!</v>
      </c>
      <c r="I31" s="10">
        <f>G31*90%</f>
        <v>4270500</v>
      </c>
      <c r="N31" s="10">
        <v>7.75</v>
      </c>
      <c r="O31" s="10">
        <v>8.18</v>
      </c>
      <c r="P31" s="10">
        <f t="shared" si="48"/>
        <v>63.394999999999996</v>
      </c>
    </row>
    <row r="32" spans="1:24" s="10" customFormat="1" x14ac:dyDescent="0.25">
      <c r="C32" s="75"/>
      <c r="D32" s="75"/>
      <c r="F32" s="75" t="s">
        <v>24</v>
      </c>
      <c r="G32" s="75">
        <f>G31*90%</f>
        <v>4270500</v>
      </c>
      <c r="N32" s="10">
        <v>8.0299999999999994</v>
      </c>
      <c r="O32" s="10">
        <v>3</v>
      </c>
      <c r="P32" s="10">
        <f t="shared" si="48"/>
        <v>24.089999999999996</v>
      </c>
    </row>
    <row r="33" spans="3:16" s="10" customFormat="1" x14ac:dyDescent="0.25">
      <c r="C33" s="75"/>
      <c r="D33" s="75"/>
      <c r="F33" s="75" t="s">
        <v>25</v>
      </c>
      <c r="G33" s="75">
        <f>G31*80%</f>
        <v>3796000</v>
      </c>
      <c r="N33" s="10">
        <v>9.8699999999999992</v>
      </c>
      <c r="O33" s="10">
        <v>11.21</v>
      </c>
      <c r="P33" s="10">
        <f t="shared" si="48"/>
        <v>110.6427</v>
      </c>
    </row>
    <row r="34" spans="3:16" s="10" customFormat="1" x14ac:dyDescent="0.25">
      <c r="C34" s="75"/>
      <c r="D34" s="75"/>
      <c r="N34" s="10">
        <v>9.6</v>
      </c>
      <c r="O34" s="10">
        <v>2.1</v>
      </c>
      <c r="P34" s="10">
        <f t="shared" si="48"/>
        <v>20.16</v>
      </c>
    </row>
    <row r="35" spans="3:16" s="10" customFormat="1" x14ac:dyDescent="0.25">
      <c r="C35" s="75"/>
      <c r="D35" s="75"/>
      <c r="N35" s="10">
        <v>2.59</v>
      </c>
      <c r="O35" s="10">
        <v>4.01</v>
      </c>
      <c r="P35" s="10">
        <f t="shared" si="48"/>
        <v>10.385899999999999</v>
      </c>
    </row>
    <row r="36" spans="3:16" s="10" customFormat="1" x14ac:dyDescent="0.25">
      <c r="P36" s="10">
        <f>SUM(P28:P35)</f>
        <v>396.42579999999998</v>
      </c>
    </row>
    <row r="37" spans="3:16" s="10" customFormat="1" x14ac:dyDescent="0.25"/>
    <row r="38" spans="3:16" s="10" customFormat="1" x14ac:dyDescent="0.25">
      <c r="N38" s="10" t="s">
        <v>86</v>
      </c>
      <c r="P38" s="10">
        <f>P34</f>
        <v>20.16</v>
      </c>
    </row>
    <row r="39" spans="3:16" s="10" customFormat="1" x14ac:dyDescent="0.25">
      <c r="N39" s="10" t="s">
        <v>87</v>
      </c>
      <c r="P39" s="10">
        <f>P35</f>
        <v>10.385899999999999</v>
      </c>
    </row>
    <row r="40" spans="3:16" s="10" customFormat="1" x14ac:dyDescent="0.25">
      <c r="N40" s="10" t="s">
        <v>88</v>
      </c>
      <c r="P40" s="10">
        <f>P36-P39-P38</f>
        <v>365.87989999999996</v>
      </c>
    </row>
  </sheetData>
  <mergeCells count="1">
    <mergeCell ref="G23:X2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8" zoomScaleNormal="100" workbookViewId="0">
      <selection activeCell="A56" sqref="A5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2023-09-22T07:20:24Z</dcterms:modified>
</cp:coreProperties>
</file>