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SK-118\Desktop\Vaishali\Pearl Liesure Pvt Ltd\MF2016_Hotel Pearl Liesure Pvt Ltd_Vastukala_20092023\"/>
    </mc:Choice>
  </mc:AlternateContent>
  <xr:revisionPtr revIDLastSave="0" documentId="13_ncr:1_{01B1B75E-C3FE-46C7-941A-61BB59DE9FF3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Valuation" sheetId="2" r:id="rId1"/>
    <sheet name="Rate" sheetId="4" r:id="rId2"/>
    <sheet name="Sheet2" sheetId="9" r:id="rId3"/>
    <sheet name="Sheet3" sheetId="5" r:id="rId4"/>
    <sheet name="Sheet4" sheetId="6" r:id="rId5"/>
    <sheet name="Sheet5" sheetId="7" r:id="rId6"/>
    <sheet name="Sheet6" sheetId="8" r:id="rId7"/>
    <sheet name="Sheet8" sheetId="11" r:id="rId8"/>
    <sheet name="Sheet9" sheetId="12" r:id="rId9"/>
  </sheets>
  <calcPr calcId="191029"/>
</workbook>
</file>

<file path=xl/calcChain.xml><?xml version="1.0" encoding="utf-8"?>
<calcChain xmlns="http://schemas.openxmlformats.org/spreadsheetml/2006/main">
  <c r="I4" i="2" l="1"/>
  <c r="I2" i="2"/>
  <c r="E32" i="2"/>
  <c r="C26" i="2"/>
  <c r="H36" i="2"/>
  <c r="N10" i="4"/>
  <c r="O10" i="4" s="1"/>
  <c r="P10" i="4" s="1"/>
  <c r="Q10" i="4" s="1"/>
  <c r="R10" i="4" s="1"/>
  <c r="T10" i="4" s="1"/>
  <c r="N9" i="4"/>
  <c r="O9" i="4" s="1"/>
  <c r="P9" i="4" s="1"/>
  <c r="Q9" i="4" s="1"/>
  <c r="R9" i="4" s="1"/>
  <c r="T9" i="4" s="1"/>
  <c r="N8" i="4"/>
  <c r="O8" i="4" s="1"/>
  <c r="P8" i="4" s="1"/>
  <c r="R8" i="4" s="1"/>
  <c r="T8" i="4" s="1"/>
  <c r="N7" i="4"/>
  <c r="O7" i="4" s="1"/>
  <c r="P7" i="4" s="1"/>
  <c r="R7" i="4" s="1"/>
  <c r="T7" i="4" s="1"/>
  <c r="N6" i="4"/>
  <c r="O6" i="4" s="1"/>
  <c r="P6" i="4" s="1"/>
  <c r="R6" i="4" s="1"/>
  <c r="T6" i="4" s="1"/>
  <c r="N5" i="4"/>
  <c r="O5" i="4" s="1"/>
  <c r="P5" i="4" s="1"/>
  <c r="R5" i="4" s="1"/>
  <c r="T5" i="4" s="1"/>
  <c r="N4" i="4"/>
  <c r="O4" i="4" s="1"/>
  <c r="P4" i="4" s="1"/>
  <c r="R4" i="4" s="1"/>
  <c r="T4" i="4" s="1"/>
  <c r="N3" i="4"/>
  <c r="O3" i="4" s="1"/>
  <c r="P3" i="4" s="1"/>
  <c r="R3" i="4" s="1"/>
  <c r="T3" i="4" s="1"/>
  <c r="N2" i="4"/>
  <c r="O2" i="4" s="1"/>
  <c r="Q2" i="4" s="1"/>
  <c r="R2" i="4" s="1"/>
  <c r="T2" i="4" s="1"/>
  <c r="C23" i="2" l="1"/>
  <c r="H22" i="2"/>
  <c r="I22" i="2" s="1"/>
  <c r="J22" i="2"/>
  <c r="K22" i="2"/>
  <c r="L22" i="2" s="1"/>
  <c r="N22" i="2" s="1"/>
  <c r="O22" i="2"/>
  <c r="W18" i="4"/>
  <c r="X18" i="4" s="1"/>
  <c r="O18" i="4"/>
  <c r="P18" i="4" s="1"/>
  <c r="Q18" i="4" s="1"/>
  <c r="R18" i="4" s="1"/>
  <c r="N18" i="4"/>
  <c r="K18" i="4"/>
  <c r="J18" i="4"/>
  <c r="F18" i="4"/>
  <c r="E18" i="4"/>
  <c r="B18" i="4"/>
  <c r="W17" i="4"/>
  <c r="X17" i="4" s="1"/>
  <c r="O17" i="4"/>
  <c r="P17" i="4" s="1"/>
  <c r="Q17" i="4" s="1"/>
  <c r="R17" i="4" s="1"/>
  <c r="N17" i="4"/>
  <c r="K17" i="4"/>
  <c r="J17" i="4"/>
  <c r="F17" i="4"/>
  <c r="E17" i="4"/>
  <c r="B17" i="4"/>
  <c r="W16" i="4"/>
  <c r="X16" i="4" s="1"/>
  <c r="O16" i="4"/>
  <c r="P16" i="4" s="1"/>
  <c r="Q16" i="4" s="1"/>
  <c r="R16" i="4" s="1"/>
  <c r="N16" i="4"/>
  <c r="K16" i="4"/>
  <c r="J16" i="4"/>
  <c r="F16" i="4"/>
  <c r="E16" i="4"/>
  <c r="B16" i="4"/>
  <c r="W15" i="4"/>
  <c r="X15" i="4" s="1"/>
  <c r="O15" i="4"/>
  <c r="P15" i="4" s="1"/>
  <c r="Q15" i="4" s="1"/>
  <c r="R15" i="4" s="1"/>
  <c r="N15" i="4"/>
  <c r="K15" i="4"/>
  <c r="J15" i="4"/>
  <c r="F15" i="4"/>
  <c r="E15" i="4"/>
  <c r="B15" i="4"/>
  <c r="W14" i="4"/>
  <c r="X14" i="4" s="1"/>
  <c r="O14" i="4"/>
  <c r="P14" i="4" s="1"/>
  <c r="Q14" i="4" s="1"/>
  <c r="R14" i="4" s="1"/>
  <c r="N14" i="4"/>
  <c r="K14" i="4"/>
  <c r="J14" i="4"/>
  <c r="F14" i="4"/>
  <c r="E14" i="4"/>
  <c r="B14" i="4"/>
  <c r="W13" i="4"/>
  <c r="X13" i="4" s="1"/>
  <c r="O13" i="4"/>
  <c r="P13" i="4" s="1"/>
  <c r="Q13" i="4" s="1"/>
  <c r="R13" i="4" s="1"/>
  <c r="N13" i="4"/>
  <c r="K13" i="4"/>
  <c r="J13" i="4"/>
  <c r="F13" i="4"/>
  <c r="E13" i="4"/>
  <c r="B13" i="4"/>
  <c r="W12" i="4"/>
  <c r="X12" i="4" s="1"/>
  <c r="O12" i="4"/>
  <c r="P12" i="4" s="1"/>
  <c r="Q12" i="4" s="1"/>
  <c r="R12" i="4" s="1"/>
  <c r="N12" i="4"/>
  <c r="K12" i="4"/>
  <c r="J12" i="4"/>
  <c r="F12" i="4"/>
  <c r="E12" i="4"/>
  <c r="B12" i="4"/>
  <c r="W11" i="4"/>
  <c r="X11" i="4" s="1"/>
  <c r="O11" i="4"/>
  <c r="P11" i="4" s="1"/>
  <c r="Q11" i="4" s="1"/>
  <c r="R11" i="4" s="1"/>
  <c r="N11" i="4"/>
  <c r="K11" i="4"/>
  <c r="J11" i="4"/>
  <c r="F11" i="4"/>
  <c r="E11" i="4"/>
  <c r="B11" i="4"/>
  <c r="W10" i="4"/>
  <c r="X10" i="4" s="1"/>
  <c r="K10" i="4"/>
  <c r="J10" i="4"/>
  <c r="F10" i="4"/>
  <c r="E10" i="4"/>
  <c r="B10" i="4"/>
  <c r="W9" i="4"/>
  <c r="X9" i="4" s="1"/>
  <c r="K9" i="4"/>
  <c r="J9" i="4"/>
  <c r="F9" i="4"/>
  <c r="E9" i="4"/>
  <c r="B9" i="4"/>
  <c r="W8" i="4"/>
  <c r="X8" i="4" s="1"/>
  <c r="K8" i="4"/>
  <c r="J8" i="4"/>
  <c r="F8" i="4"/>
  <c r="E8" i="4"/>
  <c r="B8" i="4"/>
  <c r="W7" i="4"/>
  <c r="X7" i="4" s="1"/>
  <c r="K7" i="4"/>
  <c r="J7" i="4"/>
  <c r="F7" i="4"/>
  <c r="E7" i="4"/>
  <c r="B7" i="4"/>
  <c r="W6" i="4"/>
  <c r="X6" i="4" s="1"/>
  <c r="K6" i="4"/>
  <c r="J6" i="4"/>
  <c r="F6" i="4"/>
  <c r="E6" i="4"/>
  <c r="B6" i="4"/>
  <c r="W5" i="4"/>
  <c r="X5" i="4" s="1"/>
  <c r="K5" i="4"/>
  <c r="J5" i="4"/>
  <c r="F5" i="4"/>
  <c r="E5" i="4"/>
  <c r="B5" i="4"/>
  <c r="W4" i="4"/>
  <c r="X4" i="4" s="1"/>
  <c r="K4" i="4"/>
  <c r="J4" i="4"/>
  <c r="F4" i="4"/>
  <c r="E4" i="4"/>
  <c r="B4" i="4"/>
  <c r="W3" i="4"/>
  <c r="X3" i="4" s="1"/>
  <c r="K3" i="4"/>
  <c r="J3" i="4"/>
  <c r="F3" i="4"/>
  <c r="E3" i="4"/>
  <c r="B3" i="4"/>
  <c r="W2" i="4"/>
  <c r="X2" i="4" s="1"/>
  <c r="K2" i="4"/>
  <c r="J2" i="4"/>
  <c r="F2" i="4"/>
  <c r="E2" i="4"/>
  <c r="B2" i="4"/>
  <c r="K1" i="4"/>
  <c r="J1" i="4"/>
  <c r="I1" i="4"/>
  <c r="H1" i="4"/>
  <c r="G1" i="4"/>
  <c r="F1" i="4"/>
  <c r="E1" i="4"/>
  <c r="M22" i="2" l="1"/>
  <c r="C3" i="4"/>
  <c r="D3" i="4" s="1"/>
  <c r="A3" i="4"/>
  <c r="C5" i="4"/>
  <c r="D5" i="4" s="1"/>
  <c r="A5" i="4"/>
  <c r="C2" i="4"/>
  <c r="D2" i="4" s="1"/>
  <c r="A2" i="4"/>
  <c r="C6" i="4"/>
  <c r="D6" i="4" s="1"/>
  <c r="A6" i="4"/>
  <c r="C10" i="4"/>
  <c r="D10" i="4" s="1"/>
  <c r="A10" i="4"/>
  <c r="T11" i="4"/>
  <c r="C11" i="4" s="1"/>
  <c r="D11" i="4" s="1"/>
  <c r="A11" i="4"/>
  <c r="T12" i="4"/>
  <c r="C12" i="4" s="1"/>
  <c r="D12" i="4" s="1"/>
  <c r="A12" i="4"/>
  <c r="T13" i="4"/>
  <c r="C13" i="4" s="1"/>
  <c r="D13" i="4" s="1"/>
  <c r="A13" i="4"/>
  <c r="T14" i="4"/>
  <c r="C14" i="4" s="1"/>
  <c r="D14" i="4" s="1"/>
  <c r="A14" i="4"/>
  <c r="T15" i="4"/>
  <c r="C15" i="4" s="1"/>
  <c r="D15" i="4" s="1"/>
  <c r="A15" i="4"/>
  <c r="T16" i="4"/>
  <c r="C16" i="4" s="1"/>
  <c r="D16" i="4" s="1"/>
  <c r="A16" i="4"/>
  <c r="T17" i="4"/>
  <c r="C17" i="4" s="1"/>
  <c r="D17" i="4" s="1"/>
  <c r="A17" i="4"/>
  <c r="T18" i="4"/>
  <c r="C18" i="4" s="1"/>
  <c r="D18" i="4" s="1"/>
  <c r="A18" i="4"/>
  <c r="C4" i="4"/>
  <c r="D4" i="4" s="1"/>
  <c r="A4" i="4"/>
  <c r="C7" i="4"/>
  <c r="D7" i="4" s="1"/>
  <c r="A7" i="4"/>
  <c r="C8" i="4"/>
  <c r="D8" i="4" s="1"/>
  <c r="A8" i="4"/>
  <c r="C9" i="4"/>
  <c r="D9" i="4" s="1"/>
  <c r="A9" i="4"/>
  <c r="Y2" i="4"/>
  <c r="I2" i="4" s="1"/>
  <c r="H2" i="4"/>
  <c r="Y3" i="4"/>
  <c r="I3" i="4" s="1"/>
  <c r="H3" i="4"/>
  <c r="Y4" i="4"/>
  <c r="I4" i="4" s="1"/>
  <c r="H4" i="4"/>
  <c r="Y5" i="4"/>
  <c r="I5" i="4" s="1"/>
  <c r="H5" i="4"/>
  <c r="Y6" i="4"/>
  <c r="I6" i="4" s="1"/>
  <c r="H6" i="4"/>
  <c r="Y7" i="4"/>
  <c r="I7" i="4" s="1"/>
  <c r="H7" i="4"/>
  <c r="Y8" i="4"/>
  <c r="I8" i="4" s="1"/>
  <c r="H8" i="4"/>
  <c r="Y9" i="4"/>
  <c r="I9" i="4" s="1"/>
  <c r="H9" i="4"/>
  <c r="Y10" i="4"/>
  <c r="I10" i="4" s="1"/>
  <c r="H10" i="4"/>
  <c r="Y11" i="4"/>
  <c r="I11" i="4" s="1"/>
  <c r="H11" i="4"/>
  <c r="Y12" i="4"/>
  <c r="I12" i="4" s="1"/>
  <c r="H12" i="4"/>
  <c r="Y13" i="4"/>
  <c r="I13" i="4" s="1"/>
  <c r="H13" i="4"/>
  <c r="Y14" i="4"/>
  <c r="I14" i="4" s="1"/>
  <c r="H14" i="4"/>
  <c r="Y15" i="4"/>
  <c r="I15" i="4" s="1"/>
  <c r="H15" i="4"/>
  <c r="Y16" i="4"/>
  <c r="I16" i="4" s="1"/>
  <c r="H16" i="4"/>
  <c r="Y17" i="4"/>
  <c r="I17" i="4" s="1"/>
  <c r="H17" i="4"/>
  <c r="Y18" i="4"/>
  <c r="I18" i="4" s="1"/>
  <c r="H18" i="4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H9" i="2" l="1"/>
  <c r="I9" i="2"/>
  <c r="J9" i="2"/>
  <c r="K9" i="2" s="1"/>
  <c r="L9" i="2" s="1"/>
  <c r="H10" i="2"/>
  <c r="I10" i="2" s="1"/>
  <c r="H11" i="2"/>
  <c r="I11" i="2" s="1"/>
  <c r="J11" i="2"/>
  <c r="K11" i="2" s="1"/>
  <c r="L11" i="2" s="1"/>
  <c r="H12" i="2"/>
  <c r="I12" i="2" s="1"/>
  <c r="H13" i="2"/>
  <c r="I13" i="2" s="1"/>
  <c r="H14" i="2"/>
  <c r="I14" i="2" s="1"/>
  <c r="H15" i="2"/>
  <c r="I15" i="2" s="1"/>
  <c r="J15" i="2"/>
  <c r="K15" i="2" s="1"/>
  <c r="L15" i="2" s="1"/>
  <c r="H16" i="2"/>
  <c r="I16" i="2" s="1"/>
  <c r="H17" i="2"/>
  <c r="I17" i="2" s="1"/>
  <c r="J17" i="2"/>
  <c r="K17" i="2" s="1"/>
  <c r="L17" i="2" s="1"/>
  <c r="H18" i="2"/>
  <c r="I18" i="2" s="1"/>
  <c r="H19" i="2"/>
  <c r="I19" i="2" s="1"/>
  <c r="H20" i="2"/>
  <c r="I20" i="2" s="1"/>
  <c r="H21" i="2"/>
  <c r="I21" i="2" s="1"/>
  <c r="H8" i="2"/>
  <c r="J8" i="2" s="1"/>
  <c r="K8" i="2" s="1"/>
  <c r="L8" i="2" s="1"/>
  <c r="J19" i="2" l="1"/>
  <c r="K19" i="2" s="1"/>
  <c r="L19" i="2" s="1"/>
  <c r="J21" i="2"/>
  <c r="K21" i="2" s="1"/>
  <c r="L21" i="2" s="1"/>
  <c r="J13" i="2"/>
  <c r="K13" i="2" s="1"/>
  <c r="L13" i="2" s="1"/>
  <c r="J20" i="2"/>
  <c r="K20" i="2" s="1"/>
  <c r="L20" i="2" s="1"/>
  <c r="J18" i="2"/>
  <c r="K18" i="2" s="1"/>
  <c r="L18" i="2" s="1"/>
  <c r="J16" i="2"/>
  <c r="K16" i="2" s="1"/>
  <c r="L16" i="2" s="1"/>
  <c r="J14" i="2"/>
  <c r="K14" i="2" s="1"/>
  <c r="L14" i="2" s="1"/>
  <c r="J12" i="2"/>
  <c r="K12" i="2" s="1"/>
  <c r="L12" i="2" s="1"/>
  <c r="N12" i="2" s="1"/>
  <c r="J10" i="2"/>
  <c r="K10" i="2" s="1"/>
  <c r="L10" i="2" s="1"/>
  <c r="N10" i="2" s="1"/>
  <c r="O15" i="2"/>
  <c r="O14" i="2"/>
  <c r="O13" i="2"/>
  <c r="O10" i="2"/>
  <c r="O19" i="2"/>
  <c r="O11" i="2"/>
  <c r="O18" i="2"/>
  <c r="O21" i="2"/>
  <c r="O17" i="2"/>
  <c r="O20" i="2"/>
  <c r="O16" i="2"/>
  <c r="O12" i="2"/>
  <c r="O8" i="2"/>
  <c r="N15" i="2"/>
  <c r="M15" i="2" s="1"/>
  <c r="N8" i="2"/>
  <c r="I8" i="2"/>
  <c r="M12" i="2" l="1"/>
  <c r="M10" i="2"/>
  <c r="N18" i="2"/>
  <c r="M18" i="2" s="1"/>
  <c r="N20" i="2"/>
  <c r="M20" i="2" s="1"/>
  <c r="N13" i="2"/>
  <c r="M13" i="2" s="1"/>
  <c r="N16" i="2"/>
  <c r="M16" i="2" s="1"/>
  <c r="N19" i="2"/>
  <c r="M19" i="2" s="1"/>
  <c r="N11" i="2"/>
  <c r="M11" i="2" s="1"/>
  <c r="N14" i="2"/>
  <c r="M14" i="2" s="1"/>
  <c r="N21" i="2"/>
  <c r="M21" i="2" s="1"/>
  <c r="N17" i="2"/>
  <c r="M17" i="2" s="1"/>
  <c r="M8" i="2"/>
  <c r="C33" i="2"/>
  <c r="C39" i="2" s="1"/>
  <c r="C4" i="2"/>
  <c r="C36" i="2" s="1"/>
  <c r="C28" i="2" l="1"/>
  <c r="C38" i="2" s="1"/>
  <c r="O9" i="2"/>
  <c r="N9" i="2"/>
  <c r="N23" i="2" s="1"/>
  <c r="O23" i="2" l="1"/>
  <c r="M9" i="2"/>
  <c r="M23" i="2" s="1"/>
  <c r="C37" i="2"/>
  <c r="C40" i="2" l="1"/>
  <c r="C42" i="2" s="1"/>
  <c r="C43" i="2"/>
  <c r="C41" i="2" l="1"/>
</calcChain>
</file>

<file path=xl/sharedStrings.xml><?xml version="1.0" encoding="utf-8"?>
<sst xmlns="http://schemas.openxmlformats.org/spreadsheetml/2006/main" count="89" uniqueCount="70">
  <si>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</si>
  <si>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</si>
  <si>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</si>
  <si>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</si>
  <si>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</si>
  <si>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</si>
  <si>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</si>
  <si>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</si>
  <si>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</si>
  <si>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</si>
  <si>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</si>
  <si>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</si>
  <si>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Value</t>
  </si>
  <si>
    <t>Structure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</si>
  <si>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</si>
  <si>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</si>
  <si>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</si>
  <si>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</si>
  <si>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</si>
  <si>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</si>
  <si>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</si>
  <si>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</si>
  <si>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</si>
  <si>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</si>
  <si>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</si>
  <si>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</si>
  <si>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</si>
  <si>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</si>
  <si>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</si>
  <si>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</si>
  <si>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</si>
  <si>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Government rate</t>
  </si>
  <si>
    <t xml:space="preserve">Sq. M. </t>
  </si>
  <si>
    <t>Full Value</t>
  </si>
  <si>
    <t>Sq. M.</t>
  </si>
  <si>
    <t>Stack Parking</t>
  </si>
  <si>
    <t>(Sq. M.)</t>
  </si>
  <si>
    <t>Land area in Sq. M.</t>
  </si>
  <si>
    <t>Rate on Sq. M.</t>
  </si>
  <si>
    <t>Rate on Sq. Ft.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</si>
  <si>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</si>
  <si>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</si>
  <si>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</si>
  <si>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</si>
  <si>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</si>
  <si>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</si>
  <si>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</si>
  <si>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</si>
  <si>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</si>
  <si>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</si>
  <si>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</si>
  <si>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Location</t>
  </si>
  <si>
    <t>Distance</t>
  </si>
  <si>
    <t xml:space="preserve">Ground </t>
  </si>
  <si>
    <t>First</t>
  </si>
  <si>
    <t>Second</t>
  </si>
  <si>
    <t>Third</t>
  </si>
  <si>
    <t xml:space="preserve">As per Approved Plan strcuture is of Ground + 4 upper floors. 4th floor is not constructed at site, hence same is not cosnidered </t>
  </si>
  <si>
    <t>Stair Cabin</t>
  </si>
  <si>
    <t>Land rate - 30000/- to 35000/- on sq. yard</t>
  </si>
  <si>
    <t>Land and bldg</t>
  </si>
  <si>
    <t>Commer ical plot</t>
  </si>
  <si>
    <t>measured area</t>
  </si>
  <si>
    <t>Ground</t>
  </si>
  <si>
    <t xml:space="preserve">First </t>
  </si>
  <si>
    <t>second</t>
  </si>
  <si>
    <t>Parking area</t>
  </si>
  <si>
    <t>Car Parking</t>
  </si>
  <si>
    <t>Survey no. 16 - 3,183 per SMT x 2 times = 6,366 per SMT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</si>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</sst>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9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0" fontId="8" fillId="0" borderId="0" xfId="0" applyFont="1"/>
    <xf numFmtId="3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0" fontId="9" fillId="0" borderId="0" xfId="0" applyFont="1" applyAlignment="1">
      <alignment horizontal="right" vertical="top"/>
    </xf>
    <xf numFmtId="4" fontId="9" fillId="0" borderId="0" xfId="0" applyNumberFormat="1" applyFont="1" applyAlignment="1">
      <alignment horizontal="right" vertical="top"/>
    </xf>
    <xf numFmtId="0" fontId="9" fillId="0" borderId="0" xfId="0" applyFont="1" applyAlignment="1">
      <alignment horizontal="right"/>
    </xf>
    <xf numFmtId="4" fontId="15" fillId="0" borderId="0" xfId="0" applyNumberFormat="1" applyFont="1"/>
    <xf numFmtId="0" fontId="15" fillId="0" borderId="0" xfId="0" applyFont="1"/>
    <xf numFmtId="0" fontId="9" fillId="0" borderId="0" xfId="0" applyFont="1" applyAlignment="1">
      <alignment horizontal="center" vertical="top"/>
    </xf>
    <xf numFmtId="4" fontId="9" fillId="0" borderId="0" xfId="0" applyNumberFormat="1" applyFont="1" applyAlignment="1">
      <alignment horizontal="center" vertical="top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43" fontId="1" fillId="0" borderId="1" xfId="1" applyFont="1" applyBorder="1" applyAlignment="1">
      <alignment horizontal="right" vertical="center" wrapText="1"/>
    </xf>
    <xf numFmtId="43" fontId="1" fillId="0" borderId="1" xfId="0" applyNumberFormat="1" applyFont="1" applyBorder="1" applyAlignment="1">
      <alignment vertical="top"/>
    </xf>
    <xf numFmtId="43" fontId="8" fillId="0" borderId="0" xfId="1" applyFont="1" applyAlignment="1">
      <alignment horizontal="center" vertical="top"/>
    </xf>
    <xf numFmtId="0" fontId="9" fillId="0" borderId="0" xfId="0" applyFont="1" applyAlignment="1">
      <alignment wrapText="1"/>
    </xf>
    <xf numFmtId="0" fontId="15" fillId="0" borderId="0" xfId="0" applyFont="1" applyAlignment="1">
      <alignment wrapText="1"/>
    </xf>
    <xf numFmtId="4" fontId="9" fillId="0" borderId="1" xfId="0" applyNumberFormat="1" applyFont="1" applyBorder="1"/>
    <xf numFmtId="43" fontId="9" fillId="0" borderId="1" xfId="1" applyFont="1" applyBorder="1"/>
    <xf numFmtId="3" fontId="17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7" fillId="0" borderId="0" xfId="0" applyNumberFormat="1" applyFont="1"/>
    <xf numFmtId="3" fontId="0" fillId="0" borderId="0" xfId="0" applyNumberFormat="1"/>
    <xf numFmtId="164" fontId="15" fillId="0" borderId="0" xfId="1" applyNumberFormat="1" applyFont="1"/>
    <xf numFmtId="0" fontId="3" fillId="0" borderId="1" xfId="0" applyFont="1" applyBorder="1" applyAlignment="1">
      <alignment horizontal="center" vertical="center"/>
    </xf>
    <xf numFmtId="43" fontId="3" fillId="0" borderId="1" xfId="1" applyFont="1" applyBorder="1" applyAlignment="1">
      <alignment horizontal="right" vertical="center" wrapText="1"/>
    </xf>
    <xf numFmtId="43" fontId="9" fillId="0" borderId="0" xfId="1" applyNumberFormat="1" applyFont="1"/>
    <xf numFmtId="43" fontId="15" fillId="0" borderId="0" xfId="1" applyNumberFormat="1" applyFont="1"/>
    <xf numFmtId="3" fontId="0" fillId="2" borderId="0" xfId="0" applyNumberFormat="1" applyFill="1"/>
    <xf numFmtId="3" fontId="0" fillId="3" borderId="0" xfId="0" applyNumberFormat="1" applyFill="1"/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114300</xdr:rowOff>
    </xdr:from>
    <xdr:to>
      <xdr:col>30</xdr:col>
      <xdr:colOff>112014</xdr:colOff>
      <xdr:row>55</xdr:row>
      <xdr:rowOff>113014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378BA-AEEE-4626-97DA-04E105D17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3048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533400</xdr:colOff>
      <xdr:row>37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5CFF02-63E5-446A-BDE1-6D3D561D1F0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399" t="6553" r="30128" b="3704"/>
        <a:stretch/>
      </xdr:blipFill>
      <xdr:spPr bwMode="auto">
        <a:xfrm>
          <a:off x="0" y="0"/>
          <a:ext cx="12725400" cy="7191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7C5954-AAA8-4A0B-9C27-9E2DE227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9355A7-6C05-434F-8F8F-2BF59D69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D5A762-052E-4BB7-AA5E-AE07F0598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FE5246-B4DE-4C72-827E-3EB4614A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29F33-C401-414D-876E-7A59A93E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80"/>
  <sheetViews>
    <sheetView tabSelected="1" zoomScale="130" zoomScaleNormal="130" workbookViewId="0">
      <pane xSplit="2" ySplit="6" topLeftCell="C32" activePane="bottomRight" state="frozen"/>
      <selection pane="topRight" activeCell="C1" sqref="C1"/>
      <selection pane="bottomLeft" activeCell="A7" sqref="A7"/>
      <selection pane="bottomRight" activeCell="C43" sqref="C43"/>
    </sheetView>
  </sheetViews>
  <sheetFormatPr defaultRowHeight="16.5" x14ac:dyDescent="0.3"/>
  <cols>
    <col min="1" max="1" width="9.140625" style="40"/>
    <col min="2" max="2" width="28.7109375" style="2" customWidth="1"/>
    <col min="3" max="3" width="21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3.7109375" style="1" bestFit="1" customWidth="1"/>
    <col min="17" max="17" width="9.140625" style="1"/>
    <col min="18" max="18" width="11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12</v>
      </c>
      <c r="H1" s="7" t="s">
        <v>31</v>
      </c>
      <c r="K1" s="7" t="s">
        <v>23</v>
      </c>
      <c r="R1" s="7"/>
    </row>
    <row r="2" spans="1:19" x14ac:dyDescent="0.3">
      <c r="B2" s="23" t="s">
        <v>11</v>
      </c>
      <c r="C2" s="18">
        <v>2866</v>
      </c>
      <c r="D2" s="7" t="s">
        <v>34</v>
      </c>
      <c r="E2" s="4"/>
      <c r="F2" s="4"/>
      <c r="G2" s="25"/>
      <c r="H2" s="1" t="s">
        <v>32</v>
      </c>
      <c r="I2" s="59">
        <f>C2</f>
        <v>2866</v>
      </c>
      <c r="J2" s="18"/>
      <c r="K2" s="18" t="s">
        <v>68</v>
      </c>
      <c r="L2" s="51"/>
      <c r="O2" s="56"/>
      <c r="P2" s="57"/>
      <c r="R2" s="20"/>
      <c r="S2" s="18"/>
    </row>
    <row r="3" spans="1:19" x14ac:dyDescent="0.3">
      <c r="B3" s="24" t="s">
        <v>6</v>
      </c>
      <c r="C3" s="50">
        <v>27000</v>
      </c>
      <c r="D3" s="15"/>
      <c r="E3" s="77"/>
      <c r="F3" s="26"/>
      <c r="G3" s="15"/>
      <c r="H3" s="1" t="s">
        <v>69</v>
      </c>
      <c r="I3" s="59">
        <v>6366</v>
      </c>
      <c r="J3" s="59"/>
      <c r="K3" s="51"/>
      <c r="L3" s="51"/>
      <c r="O3" s="56"/>
      <c r="P3" s="57"/>
      <c r="Q3" s="7"/>
      <c r="R3" s="20"/>
      <c r="S3" s="58"/>
    </row>
    <row r="4" spans="1:19" x14ac:dyDescent="0.3">
      <c r="B4" s="32" t="s">
        <v>16</v>
      </c>
      <c r="C4" s="51">
        <f>ROUND((C2*C3),0)</f>
        <v>77382000</v>
      </c>
      <c r="F4" s="22"/>
      <c r="G4" s="22"/>
      <c r="H4" s="7" t="s">
        <v>7</v>
      </c>
      <c r="I4" s="51">
        <f>I3*I2</f>
        <v>18244956</v>
      </c>
      <c r="J4" s="59"/>
      <c r="K4" s="51"/>
      <c r="L4" s="51"/>
      <c r="O4" s="56"/>
      <c r="P4" s="57"/>
      <c r="Q4" s="7"/>
      <c r="R4" s="20"/>
      <c r="S4" s="18"/>
    </row>
    <row r="5" spans="1:19" x14ac:dyDescent="0.3">
      <c r="B5" s="13" t="s">
        <v>13</v>
      </c>
    </row>
    <row r="6" spans="1:19" s="3" customFormat="1" ht="60" x14ac:dyDescent="0.2">
      <c r="A6" s="41" t="s">
        <v>21</v>
      </c>
      <c r="B6" s="4" t="s">
        <v>25</v>
      </c>
      <c r="C6" s="4" t="s">
        <v>28</v>
      </c>
      <c r="D6" s="4" t="s">
        <v>0</v>
      </c>
      <c r="E6" s="4" t="s">
        <v>1</v>
      </c>
      <c r="F6" s="4" t="s">
        <v>2</v>
      </c>
      <c r="G6" s="42" t="s">
        <v>5</v>
      </c>
      <c r="H6" s="5" t="s">
        <v>27</v>
      </c>
      <c r="I6" s="5" t="s">
        <v>26</v>
      </c>
      <c r="J6" s="8" t="s">
        <v>3</v>
      </c>
      <c r="K6" s="8" t="s">
        <v>4</v>
      </c>
      <c r="L6" s="5" t="s">
        <v>14</v>
      </c>
      <c r="M6" s="43" t="s">
        <v>24</v>
      </c>
      <c r="N6" s="5" t="s">
        <v>15</v>
      </c>
      <c r="O6" s="5" t="s">
        <v>33</v>
      </c>
    </row>
    <row r="7" spans="1:19" s="3" customFormat="1" ht="15" x14ac:dyDescent="0.2">
      <c r="A7" s="41"/>
      <c r="B7" s="4"/>
      <c r="C7" s="5" t="s">
        <v>36</v>
      </c>
      <c r="D7" s="4"/>
      <c r="E7" s="4"/>
      <c r="F7" s="4"/>
      <c r="G7" s="42" t="s">
        <v>29</v>
      </c>
      <c r="H7" s="5"/>
      <c r="I7" s="5"/>
      <c r="J7" s="8"/>
      <c r="K7" s="8"/>
      <c r="L7" s="8" t="s">
        <v>30</v>
      </c>
      <c r="M7" s="8" t="s">
        <v>30</v>
      </c>
      <c r="N7" s="8" t="s">
        <v>30</v>
      </c>
      <c r="O7" s="8" t="s">
        <v>30</v>
      </c>
    </row>
    <row r="8" spans="1:19" s="11" customFormat="1" x14ac:dyDescent="0.25">
      <c r="A8" s="47">
        <v>1</v>
      </c>
      <c r="B8" s="67" t="s">
        <v>53</v>
      </c>
      <c r="C8" s="71">
        <v>760.5</v>
      </c>
      <c r="D8" s="48">
        <v>2013</v>
      </c>
      <c r="E8" s="48">
        <v>2023</v>
      </c>
      <c r="F8" s="48">
        <v>60</v>
      </c>
      <c r="G8" s="52">
        <v>20000</v>
      </c>
      <c r="H8" s="53">
        <f t="shared" ref="H8" si="0">E8-D8</f>
        <v>10</v>
      </c>
      <c r="I8" s="53">
        <f t="shared" ref="I8" si="1">F8-H8</f>
        <v>50</v>
      </c>
      <c r="J8" s="53">
        <f t="shared" ref="J8" si="2">IF(H8&gt;=5,90*H8/F8,0)</f>
        <v>15</v>
      </c>
      <c r="K8" s="53">
        <f t="shared" ref="K8" si="3">G8/100*J8</f>
        <v>3000</v>
      </c>
      <c r="L8" s="53">
        <f t="shared" ref="L8" si="4">ROUND((G8-K8),0)</f>
        <v>17000</v>
      </c>
      <c r="M8" s="53">
        <f t="shared" ref="M8" si="5">O8-N8</f>
        <v>2281500</v>
      </c>
      <c r="N8" s="53">
        <f t="shared" ref="N8" si="6">ROUND((L8*C8),0)</f>
        <v>12928500</v>
      </c>
      <c r="O8" s="53">
        <f t="shared" ref="O8" si="7">ROUND((C8*G8),0)</f>
        <v>15210000</v>
      </c>
    </row>
    <row r="9" spans="1:19" s="11" customFormat="1" x14ac:dyDescent="0.25">
      <c r="A9" s="49">
        <v>2</v>
      </c>
      <c r="B9" s="68" t="s">
        <v>54</v>
      </c>
      <c r="C9" s="71">
        <v>720.89</v>
      </c>
      <c r="D9" s="48">
        <v>2013</v>
      </c>
      <c r="E9" s="48">
        <v>2023</v>
      </c>
      <c r="F9" s="48">
        <v>60</v>
      </c>
      <c r="G9" s="52">
        <v>20000</v>
      </c>
      <c r="H9" s="53">
        <f t="shared" ref="H9:H21" si="8">E9-D9</f>
        <v>10</v>
      </c>
      <c r="I9" s="53">
        <f t="shared" ref="I9:I21" si="9">F9-H9</f>
        <v>50</v>
      </c>
      <c r="J9" s="53">
        <f t="shared" ref="J9:J21" si="10">IF(H9&gt;=5,90*H9/F9,0)</f>
        <v>15</v>
      </c>
      <c r="K9" s="53">
        <f t="shared" ref="K9:K21" si="11">G9/100*J9</f>
        <v>3000</v>
      </c>
      <c r="L9" s="53">
        <f t="shared" ref="L9:L21" si="12">ROUND((G9-K9),0)</f>
        <v>17000</v>
      </c>
      <c r="M9" s="53">
        <f t="shared" ref="M9:M21" si="13">O9-N9</f>
        <v>2162670</v>
      </c>
      <c r="N9" s="53">
        <f t="shared" ref="N9:N21" si="14">ROUND((L9*C9),0)</f>
        <v>12255130</v>
      </c>
      <c r="O9" s="53">
        <f t="shared" ref="O9:O21" si="15">ROUND((C9*G9),0)</f>
        <v>14417800</v>
      </c>
    </row>
    <row r="10" spans="1:19" s="11" customFormat="1" ht="17.25" customHeight="1" x14ac:dyDescent="0.25">
      <c r="A10" s="47">
        <v>3</v>
      </c>
      <c r="B10" s="68" t="s">
        <v>55</v>
      </c>
      <c r="C10" s="71">
        <v>623.12</v>
      </c>
      <c r="D10" s="48">
        <v>2013</v>
      </c>
      <c r="E10" s="48">
        <v>2023</v>
      </c>
      <c r="F10" s="48">
        <v>60</v>
      </c>
      <c r="G10" s="52">
        <v>20000</v>
      </c>
      <c r="H10" s="53">
        <f t="shared" si="8"/>
        <v>10</v>
      </c>
      <c r="I10" s="53">
        <f t="shared" si="9"/>
        <v>50</v>
      </c>
      <c r="J10" s="53">
        <f t="shared" si="10"/>
        <v>15</v>
      </c>
      <c r="K10" s="53">
        <f t="shared" si="11"/>
        <v>3000</v>
      </c>
      <c r="L10" s="53">
        <f t="shared" si="12"/>
        <v>17000</v>
      </c>
      <c r="M10" s="53">
        <f t="shared" si="13"/>
        <v>1869360</v>
      </c>
      <c r="N10" s="53">
        <f t="shared" si="14"/>
        <v>10593040</v>
      </c>
      <c r="O10" s="53">
        <f t="shared" si="15"/>
        <v>12462400</v>
      </c>
    </row>
    <row r="11" spans="1:19" s="11" customFormat="1" x14ac:dyDescent="0.25">
      <c r="A11" s="49">
        <v>4</v>
      </c>
      <c r="B11" s="69" t="s">
        <v>56</v>
      </c>
      <c r="C11" s="71">
        <v>623.12</v>
      </c>
      <c r="D11" s="48">
        <v>2013</v>
      </c>
      <c r="E11" s="48">
        <v>2023</v>
      </c>
      <c r="F11" s="48">
        <v>60</v>
      </c>
      <c r="G11" s="52">
        <v>20000</v>
      </c>
      <c r="H11" s="53">
        <f t="shared" si="8"/>
        <v>10</v>
      </c>
      <c r="I11" s="53">
        <f t="shared" si="9"/>
        <v>50</v>
      </c>
      <c r="J11" s="53">
        <f t="shared" si="10"/>
        <v>15</v>
      </c>
      <c r="K11" s="53">
        <f t="shared" si="11"/>
        <v>3000</v>
      </c>
      <c r="L11" s="53">
        <f t="shared" si="12"/>
        <v>17000</v>
      </c>
      <c r="M11" s="53">
        <f t="shared" si="13"/>
        <v>1869360</v>
      </c>
      <c r="N11" s="53">
        <f t="shared" si="14"/>
        <v>10593040</v>
      </c>
      <c r="O11" s="53">
        <f t="shared" si="15"/>
        <v>12462400</v>
      </c>
    </row>
    <row r="12" spans="1:19" s="11" customFormat="1" x14ac:dyDescent="0.25">
      <c r="A12" s="47">
        <v>5</v>
      </c>
      <c r="B12" s="70" t="s">
        <v>58</v>
      </c>
      <c r="C12" s="71">
        <v>24.75</v>
      </c>
      <c r="D12" s="48">
        <v>2013</v>
      </c>
      <c r="E12" s="48">
        <v>2023</v>
      </c>
      <c r="F12" s="48">
        <v>60</v>
      </c>
      <c r="G12" s="52">
        <v>15000</v>
      </c>
      <c r="H12" s="53">
        <f t="shared" si="8"/>
        <v>10</v>
      </c>
      <c r="I12" s="53">
        <f t="shared" si="9"/>
        <v>50</v>
      </c>
      <c r="J12" s="53">
        <f t="shared" si="10"/>
        <v>15</v>
      </c>
      <c r="K12" s="53">
        <f t="shared" si="11"/>
        <v>2250</v>
      </c>
      <c r="L12" s="53">
        <f t="shared" si="12"/>
        <v>12750</v>
      </c>
      <c r="M12" s="53">
        <f t="shared" si="13"/>
        <v>55687</v>
      </c>
      <c r="N12" s="53">
        <f t="shared" si="14"/>
        <v>315563</v>
      </c>
      <c r="O12" s="53">
        <f t="shared" si="15"/>
        <v>371250</v>
      </c>
    </row>
    <row r="13" spans="1:19" hidden="1" x14ac:dyDescent="0.3">
      <c r="A13" s="44">
        <v>6</v>
      </c>
      <c r="B13" s="84"/>
      <c r="C13" s="85"/>
      <c r="D13" s="48">
        <v>2013</v>
      </c>
      <c r="E13" s="48">
        <v>2023</v>
      </c>
      <c r="F13" s="48">
        <v>60</v>
      </c>
      <c r="G13" s="52">
        <v>25000</v>
      </c>
      <c r="H13" s="53">
        <f t="shared" si="8"/>
        <v>10</v>
      </c>
      <c r="I13" s="53">
        <f t="shared" si="9"/>
        <v>50</v>
      </c>
      <c r="J13" s="53">
        <f t="shared" si="10"/>
        <v>15</v>
      </c>
      <c r="K13" s="53">
        <f t="shared" si="11"/>
        <v>3750</v>
      </c>
      <c r="L13" s="53">
        <f t="shared" si="12"/>
        <v>21250</v>
      </c>
      <c r="M13" s="53">
        <f t="shared" si="13"/>
        <v>0</v>
      </c>
      <c r="N13" s="53">
        <f t="shared" si="14"/>
        <v>0</v>
      </c>
      <c r="O13" s="53">
        <f t="shared" si="15"/>
        <v>0</v>
      </c>
    </row>
    <row r="14" spans="1:19" hidden="1" x14ac:dyDescent="0.3">
      <c r="A14" s="24">
        <v>7</v>
      </c>
      <c r="B14" s="84"/>
      <c r="C14" s="85"/>
      <c r="D14" s="48">
        <v>2013</v>
      </c>
      <c r="E14" s="48">
        <v>2023</v>
      </c>
      <c r="F14" s="48">
        <v>60</v>
      </c>
      <c r="G14" s="52">
        <v>40000</v>
      </c>
      <c r="H14" s="53">
        <f t="shared" si="8"/>
        <v>10</v>
      </c>
      <c r="I14" s="53">
        <f t="shared" si="9"/>
        <v>50</v>
      </c>
      <c r="J14" s="53">
        <f t="shared" si="10"/>
        <v>15</v>
      </c>
      <c r="K14" s="53">
        <f t="shared" si="11"/>
        <v>6000</v>
      </c>
      <c r="L14" s="53">
        <f t="shared" si="12"/>
        <v>34000</v>
      </c>
      <c r="M14" s="53">
        <f t="shared" si="13"/>
        <v>0</v>
      </c>
      <c r="N14" s="53">
        <f t="shared" si="14"/>
        <v>0</v>
      </c>
      <c r="O14" s="53">
        <f t="shared" si="15"/>
        <v>0</v>
      </c>
    </row>
    <row r="15" spans="1:19" hidden="1" x14ac:dyDescent="0.3">
      <c r="A15" s="44">
        <v>8</v>
      </c>
      <c r="B15" s="67"/>
      <c r="C15" s="71"/>
      <c r="D15" s="48">
        <v>2013</v>
      </c>
      <c r="E15" s="48">
        <v>2023</v>
      </c>
      <c r="F15" s="48">
        <v>60</v>
      </c>
      <c r="G15" s="52">
        <v>40000</v>
      </c>
      <c r="H15" s="53">
        <f t="shared" si="8"/>
        <v>10</v>
      </c>
      <c r="I15" s="53">
        <f t="shared" si="9"/>
        <v>50</v>
      </c>
      <c r="J15" s="53">
        <f t="shared" si="10"/>
        <v>15</v>
      </c>
      <c r="K15" s="53">
        <f t="shared" si="11"/>
        <v>6000</v>
      </c>
      <c r="L15" s="53">
        <f t="shared" si="12"/>
        <v>34000</v>
      </c>
      <c r="M15" s="53">
        <f t="shared" si="13"/>
        <v>0</v>
      </c>
      <c r="N15" s="53">
        <f t="shared" si="14"/>
        <v>0</v>
      </c>
      <c r="O15" s="53">
        <f t="shared" si="15"/>
        <v>0</v>
      </c>
    </row>
    <row r="16" spans="1:19" hidden="1" x14ac:dyDescent="0.3">
      <c r="A16" s="44">
        <v>9</v>
      </c>
      <c r="B16" s="68"/>
      <c r="C16" s="71"/>
      <c r="D16" s="48">
        <v>2013</v>
      </c>
      <c r="E16" s="48">
        <v>2023</v>
      </c>
      <c r="F16" s="48">
        <v>60</v>
      </c>
      <c r="G16" s="52">
        <v>40000</v>
      </c>
      <c r="H16" s="53">
        <f t="shared" si="8"/>
        <v>10</v>
      </c>
      <c r="I16" s="53">
        <f t="shared" si="9"/>
        <v>50</v>
      </c>
      <c r="J16" s="53">
        <f t="shared" si="10"/>
        <v>15</v>
      </c>
      <c r="K16" s="53">
        <f t="shared" si="11"/>
        <v>6000</v>
      </c>
      <c r="L16" s="53">
        <f t="shared" si="12"/>
        <v>34000</v>
      </c>
      <c r="M16" s="53">
        <f t="shared" si="13"/>
        <v>0</v>
      </c>
      <c r="N16" s="53">
        <f t="shared" si="14"/>
        <v>0</v>
      </c>
      <c r="O16" s="53">
        <f t="shared" si="15"/>
        <v>0</v>
      </c>
    </row>
    <row r="17" spans="1:15" hidden="1" x14ac:dyDescent="0.3">
      <c r="A17" s="44">
        <v>10</v>
      </c>
      <c r="B17" s="67"/>
      <c r="C17" s="71"/>
      <c r="D17" s="48">
        <v>2013</v>
      </c>
      <c r="E17" s="48">
        <v>2023</v>
      </c>
      <c r="F17" s="48">
        <v>60</v>
      </c>
      <c r="G17" s="52">
        <v>40000</v>
      </c>
      <c r="H17" s="53">
        <f t="shared" si="8"/>
        <v>10</v>
      </c>
      <c r="I17" s="53">
        <f t="shared" si="9"/>
        <v>50</v>
      </c>
      <c r="J17" s="53">
        <f t="shared" si="10"/>
        <v>15</v>
      </c>
      <c r="K17" s="53">
        <f t="shared" si="11"/>
        <v>6000</v>
      </c>
      <c r="L17" s="53">
        <f t="shared" si="12"/>
        <v>34000</v>
      </c>
      <c r="M17" s="53">
        <f t="shared" si="13"/>
        <v>0</v>
      </c>
      <c r="N17" s="53">
        <f t="shared" si="14"/>
        <v>0</v>
      </c>
      <c r="O17" s="53">
        <f t="shared" si="15"/>
        <v>0</v>
      </c>
    </row>
    <row r="18" spans="1:15" hidden="1" x14ac:dyDescent="0.3">
      <c r="A18" s="44">
        <v>11</v>
      </c>
      <c r="B18" s="68"/>
      <c r="C18" s="71"/>
      <c r="D18" s="48">
        <v>2013</v>
      </c>
      <c r="E18" s="48">
        <v>2023</v>
      </c>
      <c r="F18" s="48">
        <v>60</v>
      </c>
      <c r="G18" s="52">
        <v>40000</v>
      </c>
      <c r="H18" s="53">
        <f t="shared" si="8"/>
        <v>10</v>
      </c>
      <c r="I18" s="53">
        <f t="shared" si="9"/>
        <v>50</v>
      </c>
      <c r="J18" s="53">
        <f t="shared" si="10"/>
        <v>15</v>
      </c>
      <c r="K18" s="53">
        <f t="shared" si="11"/>
        <v>6000</v>
      </c>
      <c r="L18" s="53">
        <f t="shared" si="12"/>
        <v>34000</v>
      </c>
      <c r="M18" s="53">
        <f t="shared" si="13"/>
        <v>0</v>
      </c>
      <c r="N18" s="53">
        <f t="shared" si="14"/>
        <v>0</v>
      </c>
      <c r="O18" s="53">
        <f t="shared" si="15"/>
        <v>0</v>
      </c>
    </row>
    <row r="19" spans="1:15" hidden="1" x14ac:dyDescent="0.3">
      <c r="A19" s="44">
        <v>12</v>
      </c>
      <c r="B19" s="68"/>
      <c r="C19" s="71"/>
      <c r="D19" s="48">
        <v>2013</v>
      </c>
      <c r="E19" s="48">
        <v>2023</v>
      </c>
      <c r="F19" s="48">
        <v>60</v>
      </c>
      <c r="G19" s="52">
        <v>40000</v>
      </c>
      <c r="H19" s="53">
        <f t="shared" si="8"/>
        <v>10</v>
      </c>
      <c r="I19" s="53">
        <f t="shared" si="9"/>
        <v>50</v>
      </c>
      <c r="J19" s="53">
        <f t="shared" si="10"/>
        <v>15</v>
      </c>
      <c r="K19" s="53">
        <f t="shared" si="11"/>
        <v>6000</v>
      </c>
      <c r="L19" s="53">
        <f t="shared" si="12"/>
        <v>34000</v>
      </c>
      <c r="M19" s="53">
        <f t="shared" si="13"/>
        <v>0</v>
      </c>
      <c r="N19" s="53">
        <f t="shared" si="14"/>
        <v>0</v>
      </c>
      <c r="O19" s="53">
        <f t="shared" si="15"/>
        <v>0</v>
      </c>
    </row>
    <row r="20" spans="1:15" hidden="1" x14ac:dyDescent="0.3">
      <c r="A20" s="44">
        <v>13</v>
      </c>
      <c r="B20" s="68"/>
      <c r="C20" s="71"/>
      <c r="D20" s="48">
        <v>2013</v>
      </c>
      <c r="E20" s="48">
        <v>2023</v>
      </c>
      <c r="F20" s="48">
        <v>60</v>
      </c>
      <c r="G20" s="52">
        <v>40000</v>
      </c>
      <c r="H20" s="53">
        <f t="shared" si="8"/>
        <v>10</v>
      </c>
      <c r="I20" s="53">
        <f t="shared" si="9"/>
        <v>50</v>
      </c>
      <c r="J20" s="53">
        <f t="shared" si="10"/>
        <v>15</v>
      </c>
      <c r="K20" s="53">
        <f t="shared" si="11"/>
        <v>6000</v>
      </c>
      <c r="L20" s="53">
        <f t="shared" si="12"/>
        <v>34000</v>
      </c>
      <c r="M20" s="53">
        <f t="shared" si="13"/>
        <v>0</v>
      </c>
      <c r="N20" s="53">
        <f t="shared" si="14"/>
        <v>0</v>
      </c>
      <c r="O20" s="53">
        <f t="shared" si="15"/>
        <v>0</v>
      </c>
    </row>
    <row r="21" spans="1:15" hidden="1" x14ac:dyDescent="0.3">
      <c r="A21" s="44">
        <v>14</v>
      </c>
      <c r="B21" s="67"/>
      <c r="C21" s="71"/>
      <c r="D21" s="48">
        <v>2013</v>
      </c>
      <c r="E21" s="48">
        <v>2023</v>
      </c>
      <c r="F21" s="48">
        <v>60</v>
      </c>
      <c r="G21" s="52">
        <v>40000</v>
      </c>
      <c r="H21" s="53">
        <f t="shared" si="8"/>
        <v>10</v>
      </c>
      <c r="I21" s="53">
        <f t="shared" si="9"/>
        <v>50</v>
      </c>
      <c r="J21" s="53">
        <f t="shared" si="10"/>
        <v>15</v>
      </c>
      <c r="K21" s="53">
        <f t="shared" si="11"/>
        <v>6000</v>
      </c>
      <c r="L21" s="53">
        <f t="shared" si="12"/>
        <v>34000</v>
      </c>
      <c r="M21" s="53">
        <f t="shared" si="13"/>
        <v>0</v>
      </c>
      <c r="N21" s="53">
        <f t="shared" si="14"/>
        <v>0</v>
      </c>
      <c r="O21" s="53">
        <f t="shared" si="15"/>
        <v>0</v>
      </c>
    </row>
    <row r="22" spans="1:15" hidden="1" x14ac:dyDescent="0.3">
      <c r="A22" s="44">
        <v>15</v>
      </c>
      <c r="B22" s="67"/>
      <c r="C22" s="71"/>
      <c r="D22" s="48">
        <v>2013</v>
      </c>
      <c r="E22" s="48">
        <v>2023</v>
      </c>
      <c r="F22" s="48">
        <v>60</v>
      </c>
      <c r="G22" s="52">
        <v>0</v>
      </c>
      <c r="H22" s="53">
        <f t="shared" ref="H22" si="16">E22-D22</f>
        <v>10</v>
      </c>
      <c r="I22" s="53">
        <f t="shared" ref="I22" si="17">F22-H22</f>
        <v>50</v>
      </c>
      <c r="J22" s="53">
        <f t="shared" ref="J22" si="18">IF(H22&gt;=5,90*H22/F22,0)</f>
        <v>15</v>
      </c>
      <c r="K22" s="53">
        <f t="shared" ref="K22" si="19">G22/100*J22</f>
        <v>0</v>
      </c>
      <c r="L22" s="53">
        <f t="shared" ref="L22" si="20">ROUND((G22-K22),0)</f>
        <v>0</v>
      </c>
      <c r="M22" s="53">
        <f t="shared" ref="M22" si="21">O22-N22</f>
        <v>0</v>
      </c>
      <c r="N22" s="53">
        <f t="shared" ref="N22" si="22">ROUND((L22*C22),0)</f>
        <v>0</v>
      </c>
      <c r="O22" s="53">
        <f t="shared" ref="O22" si="23">ROUND((C22*G22),0)</f>
        <v>0</v>
      </c>
    </row>
    <row r="23" spans="1:15" x14ac:dyDescent="0.3">
      <c r="A23" s="24"/>
      <c r="B23" s="45"/>
      <c r="C23" s="72">
        <f>SUM(C8:C22)</f>
        <v>2752.3799999999997</v>
      </c>
      <c r="D23" s="46"/>
      <c r="E23" s="46"/>
      <c r="F23" s="6"/>
      <c r="G23" s="53"/>
      <c r="H23" s="53"/>
      <c r="I23" s="53"/>
      <c r="J23" s="55"/>
      <c r="K23" s="53"/>
      <c r="L23" s="55"/>
      <c r="M23" s="53">
        <f>SUM(M8:M15)</f>
        <v>8238577</v>
      </c>
      <c r="N23" s="53">
        <f>SUM(N8:N22)</f>
        <v>46685273</v>
      </c>
      <c r="O23" s="53">
        <f>SUM(O8:O22)</f>
        <v>54923850</v>
      </c>
    </row>
    <row r="24" spans="1:15" x14ac:dyDescent="0.3">
      <c r="B24" s="10"/>
      <c r="C24" s="11"/>
      <c r="D24" s="11"/>
      <c r="E24" s="11"/>
      <c r="F24" s="12"/>
      <c r="G24" s="12"/>
      <c r="H24" s="12"/>
      <c r="I24" s="12"/>
      <c r="J24" s="11"/>
      <c r="K24" s="16"/>
      <c r="L24" s="17"/>
      <c r="M24" s="12"/>
      <c r="N24" s="27"/>
      <c r="O24" s="27"/>
    </row>
    <row r="25" spans="1:15" x14ac:dyDescent="0.3">
      <c r="B25" s="90" t="s">
        <v>18</v>
      </c>
      <c r="C25" s="90"/>
      <c r="D25" s="11"/>
      <c r="E25" s="11"/>
      <c r="F25" s="12"/>
      <c r="G25" s="12"/>
      <c r="H25" s="12"/>
      <c r="I25" s="12"/>
      <c r="J25" s="11"/>
      <c r="K25" s="16"/>
      <c r="L25" s="17"/>
      <c r="M25" s="12"/>
      <c r="N25" s="27"/>
      <c r="O25" s="27"/>
    </row>
    <row r="26" spans="1:15" x14ac:dyDescent="0.3">
      <c r="B26" s="23" t="s">
        <v>17</v>
      </c>
      <c r="C26" s="76">
        <f>C23</f>
        <v>2752.3799999999997</v>
      </c>
      <c r="D26" s="11"/>
      <c r="E26" s="11"/>
      <c r="F26" s="12"/>
      <c r="G26" s="12"/>
      <c r="H26" s="12"/>
      <c r="I26" s="12"/>
      <c r="J26" s="11"/>
      <c r="K26" s="16"/>
      <c r="L26" s="17"/>
      <c r="M26" s="12"/>
      <c r="N26" s="27"/>
      <c r="O26" s="27"/>
    </row>
    <row r="27" spans="1:15" x14ac:dyDescent="0.3">
      <c r="B27" s="24" t="s">
        <v>6</v>
      </c>
      <c r="C27" s="50">
        <v>20000</v>
      </c>
      <c r="D27" s="11"/>
      <c r="E27" s="11"/>
      <c r="F27" s="12"/>
      <c r="G27" s="12" t="s">
        <v>57</v>
      </c>
      <c r="H27" s="12"/>
      <c r="I27" s="12"/>
      <c r="J27" s="11"/>
      <c r="K27" s="16"/>
      <c r="L27" s="17"/>
      <c r="M27" s="12"/>
      <c r="N27" s="27"/>
      <c r="O27" s="27"/>
    </row>
    <row r="28" spans="1:15" x14ac:dyDescent="0.3">
      <c r="B28" s="24" t="s">
        <v>7</v>
      </c>
      <c r="C28" s="54">
        <f>ROUND((C26*C27),0)</f>
        <v>55047600</v>
      </c>
      <c r="D28" s="11"/>
      <c r="E28" s="11"/>
      <c r="F28" s="12"/>
      <c r="G28" s="12"/>
      <c r="H28" s="12"/>
      <c r="I28" s="65"/>
      <c r="J28" s="65"/>
      <c r="K28" s="66"/>
      <c r="L28" s="17"/>
      <c r="M28" s="12"/>
      <c r="N28" s="27"/>
      <c r="O28" s="27"/>
    </row>
    <row r="29" spans="1:15" x14ac:dyDescent="0.3">
      <c r="B29" s="10"/>
      <c r="C29" s="11"/>
      <c r="D29" s="11"/>
      <c r="E29" s="11"/>
      <c r="F29" s="12"/>
      <c r="G29" s="12" t="s">
        <v>59</v>
      </c>
      <c r="H29" s="12"/>
      <c r="I29" s="60"/>
      <c r="J29" s="60"/>
      <c r="K29" s="61"/>
      <c r="L29" s="17"/>
      <c r="M29" s="12"/>
      <c r="N29" s="27"/>
      <c r="O29" s="27"/>
    </row>
    <row r="30" spans="1:15" ht="22.5" customHeight="1" x14ac:dyDescent="0.3">
      <c r="B30" s="91" t="s">
        <v>35</v>
      </c>
      <c r="C30" s="92"/>
      <c r="D30" s="11"/>
      <c r="E30" s="11"/>
      <c r="F30" s="12"/>
      <c r="G30" s="12"/>
      <c r="H30" s="12"/>
      <c r="I30" s="60"/>
      <c r="J30" s="60"/>
      <c r="K30" s="61"/>
      <c r="L30" s="11"/>
      <c r="M30" s="12"/>
      <c r="N30" s="12"/>
      <c r="O30" s="12"/>
    </row>
    <row r="31" spans="1:15" x14ac:dyDescent="0.3">
      <c r="B31" s="23" t="s">
        <v>66</v>
      </c>
      <c r="C31" s="76">
        <v>1029.47</v>
      </c>
      <c r="D31" s="1" t="s">
        <v>34</v>
      </c>
      <c r="E31" s="28"/>
      <c r="F31" s="28"/>
      <c r="G31" s="29" t="s">
        <v>62</v>
      </c>
      <c r="H31" s="14"/>
      <c r="I31" s="60"/>
      <c r="J31" s="62"/>
      <c r="K31" s="61"/>
      <c r="L31" s="21"/>
    </row>
    <row r="32" spans="1:15" x14ac:dyDescent="0.3">
      <c r="B32" s="24" t="s">
        <v>6</v>
      </c>
      <c r="C32" s="50">
        <v>0</v>
      </c>
      <c r="D32" s="30"/>
      <c r="E32" s="22">
        <f>2000*10.764</f>
        <v>21528</v>
      </c>
      <c r="F32" s="22"/>
      <c r="G32" s="16" t="s">
        <v>63</v>
      </c>
      <c r="H32" s="14">
        <v>711</v>
      </c>
      <c r="I32" s="60"/>
      <c r="J32" s="62"/>
      <c r="K32" s="61"/>
      <c r="L32" s="21"/>
    </row>
    <row r="33" spans="1:15" x14ac:dyDescent="0.3">
      <c r="B33" s="24" t="s">
        <v>7</v>
      </c>
      <c r="C33" s="54">
        <f>ROUND((C31*C32),0)</f>
        <v>0</v>
      </c>
      <c r="D33" s="9"/>
      <c r="E33" s="9"/>
      <c r="F33" s="21"/>
      <c r="G33" s="7" t="s">
        <v>64</v>
      </c>
      <c r="H33" s="14">
        <v>711</v>
      </c>
      <c r="I33" s="14"/>
      <c r="K33" s="63"/>
      <c r="L33" s="64"/>
    </row>
    <row r="34" spans="1:15" x14ac:dyDescent="0.3">
      <c r="B34" s="40"/>
      <c r="C34" s="19"/>
      <c r="D34" s="9"/>
      <c r="E34" s="9"/>
      <c r="F34" s="21"/>
      <c r="G34" s="7" t="s">
        <v>65</v>
      </c>
      <c r="H34" s="14">
        <v>777</v>
      </c>
      <c r="I34" s="14"/>
      <c r="L34" s="21"/>
    </row>
    <row r="35" spans="1:15" x14ac:dyDescent="0.3">
      <c r="C35" s="73" t="s">
        <v>20</v>
      </c>
      <c r="D35" s="9"/>
      <c r="E35" s="9"/>
      <c r="F35" s="21"/>
      <c r="G35" s="7" t="s">
        <v>56</v>
      </c>
      <c r="H35" s="14">
        <v>711</v>
      </c>
      <c r="I35" s="14"/>
      <c r="L35" s="21"/>
    </row>
    <row r="36" spans="1:15" x14ac:dyDescent="0.3">
      <c r="B36" s="74" t="s">
        <v>12</v>
      </c>
      <c r="C36" s="86">
        <f>C4</f>
        <v>77382000</v>
      </c>
      <c r="D36" s="19"/>
      <c r="E36" s="19"/>
      <c r="F36" s="19"/>
      <c r="G36" s="19"/>
      <c r="H36" s="20">
        <f>SUM(H32:H35)</f>
        <v>2910</v>
      </c>
      <c r="I36" s="20"/>
      <c r="L36" s="18"/>
    </row>
    <row r="37" spans="1:15" x14ac:dyDescent="0.3">
      <c r="B37" s="74" t="s">
        <v>13</v>
      </c>
      <c r="C37" s="86">
        <f>N23</f>
        <v>46685273</v>
      </c>
      <c r="D37" s="19"/>
      <c r="E37" s="19"/>
      <c r="F37" s="19"/>
      <c r="G37" s="19"/>
      <c r="H37" s="20"/>
      <c r="I37" s="20"/>
      <c r="L37" s="20"/>
    </row>
    <row r="38" spans="1:15" x14ac:dyDescent="0.3">
      <c r="B38" s="74" t="s">
        <v>19</v>
      </c>
      <c r="C38" s="86">
        <f>C28</f>
        <v>55047600</v>
      </c>
      <c r="D38" s="19"/>
      <c r="E38" s="19"/>
      <c r="F38" s="19"/>
      <c r="G38" s="19"/>
      <c r="H38" s="20"/>
      <c r="I38" s="20"/>
      <c r="L38" s="20"/>
    </row>
    <row r="39" spans="1:15" x14ac:dyDescent="0.3">
      <c r="A39" s="1"/>
      <c r="B39" s="74" t="s">
        <v>67</v>
      </c>
      <c r="C39" s="86">
        <f>C33</f>
        <v>0</v>
      </c>
      <c r="D39" s="19"/>
      <c r="E39" s="19"/>
      <c r="F39" s="19"/>
      <c r="G39" s="19"/>
      <c r="H39" s="20"/>
      <c r="I39" s="20"/>
      <c r="L39" s="20"/>
    </row>
    <row r="40" spans="1:15" x14ac:dyDescent="0.3">
      <c r="A40" s="1"/>
      <c r="B40" s="75" t="s">
        <v>8</v>
      </c>
      <c r="C40" s="87">
        <f>C36+C37+C38+C39</f>
        <v>179114873</v>
      </c>
      <c r="D40" s="18"/>
      <c r="F40" s="18"/>
    </row>
    <row r="41" spans="1:15" x14ac:dyDescent="0.3">
      <c r="A41" s="1"/>
      <c r="B41" s="75" t="s">
        <v>9</v>
      </c>
      <c r="C41" s="87">
        <f>MROUND(C40*90%,1)</f>
        <v>161203386</v>
      </c>
      <c r="D41" s="20"/>
      <c r="F41" s="18"/>
      <c r="H41" s="33"/>
      <c r="I41" s="33"/>
    </row>
    <row r="42" spans="1:15" x14ac:dyDescent="0.3">
      <c r="A42" s="1"/>
      <c r="B42" s="75" t="s">
        <v>10</v>
      </c>
      <c r="C42" s="87">
        <f>MROUND(C40*80%,1)</f>
        <v>143291898</v>
      </c>
      <c r="D42" s="20"/>
      <c r="F42" s="18"/>
      <c r="H42" s="33"/>
      <c r="I42" s="33"/>
    </row>
    <row r="43" spans="1:15" x14ac:dyDescent="0.3">
      <c r="A43" s="1"/>
      <c r="B43" s="75" t="s">
        <v>22</v>
      </c>
      <c r="C43" s="87">
        <f>ROUND(C37*85%,0)</f>
        <v>39682482</v>
      </c>
      <c r="D43" s="31"/>
      <c r="O43" s="34"/>
    </row>
    <row r="44" spans="1:15" x14ac:dyDescent="0.3">
      <c r="A44" s="1"/>
      <c r="B44" s="75"/>
      <c r="C44" s="83"/>
      <c r="O44" s="34"/>
    </row>
    <row r="45" spans="1:15" x14ac:dyDescent="0.3">
      <c r="A45" s="1"/>
      <c r="O45" s="34"/>
    </row>
    <row r="46" spans="1:15" x14ac:dyDescent="0.3">
      <c r="A46" s="1"/>
      <c r="L46" s="35"/>
      <c r="O46" s="34"/>
    </row>
    <row r="47" spans="1:15" x14ac:dyDescent="0.3">
      <c r="A47" s="1"/>
      <c r="L47" s="35"/>
      <c r="O47" s="34"/>
    </row>
    <row r="48" spans="1:15" x14ac:dyDescent="0.3">
      <c r="A48" s="1"/>
      <c r="H48" s="33"/>
      <c r="I48" s="33"/>
      <c r="L48" s="35"/>
      <c r="O48" s="34"/>
    </row>
    <row r="49" spans="1:15" x14ac:dyDescent="0.3">
      <c r="A49" s="1"/>
      <c r="L49" s="35"/>
      <c r="O49" s="34"/>
    </row>
    <row r="50" spans="1:15" x14ac:dyDescent="0.3">
      <c r="A50" s="1"/>
      <c r="L50" s="35"/>
      <c r="O50" s="34"/>
    </row>
    <row r="51" spans="1:15" x14ac:dyDescent="0.3">
      <c r="A51" s="1"/>
      <c r="L51" s="35"/>
      <c r="O51" s="34"/>
    </row>
    <row r="52" spans="1:15" x14ac:dyDescent="0.3">
      <c r="A52" s="1"/>
      <c r="L52" s="35"/>
      <c r="O52" s="34"/>
    </row>
    <row r="53" spans="1:15" x14ac:dyDescent="0.3">
      <c r="A53" s="1"/>
    </row>
    <row r="54" spans="1:15" x14ac:dyDescent="0.3">
      <c r="A54" s="1"/>
    </row>
    <row r="55" spans="1:15" x14ac:dyDescent="0.3">
      <c r="A55" s="1"/>
      <c r="B55" s="1"/>
    </row>
    <row r="56" spans="1:15" x14ac:dyDescent="0.3">
      <c r="A56" s="1"/>
      <c r="B56" s="1"/>
    </row>
    <row r="57" spans="1:15" x14ac:dyDescent="0.3">
      <c r="A57" s="1"/>
      <c r="B57" s="1"/>
    </row>
    <row r="58" spans="1:15" x14ac:dyDescent="0.3">
      <c r="A58" s="1"/>
      <c r="B58" s="1"/>
    </row>
    <row r="59" spans="1:15" x14ac:dyDescent="0.3">
      <c r="A59" s="1"/>
      <c r="B59" s="1"/>
    </row>
    <row r="60" spans="1:15" x14ac:dyDescent="0.3">
      <c r="A60" s="1"/>
      <c r="B60" s="1"/>
    </row>
    <row r="61" spans="1:15" x14ac:dyDescent="0.3">
      <c r="A61" s="1"/>
      <c r="B61" s="1"/>
    </row>
    <row r="62" spans="1:15" x14ac:dyDescent="0.3">
      <c r="A62" s="1"/>
      <c r="B62" s="1"/>
    </row>
    <row r="63" spans="1:15" x14ac:dyDescent="0.3">
      <c r="A63" s="1"/>
      <c r="B63" s="1"/>
    </row>
    <row r="64" spans="1:15" x14ac:dyDescent="0.3">
      <c r="A64" s="1"/>
      <c r="B64" s="1"/>
      <c r="F64" s="36"/>
      <c r="G64" s="36"/>
      <c r="H64" s="36"/>
      <c r="I64" s="36"/>
      <c r="J64" s="13"/>
    </row>
    <row r="65" spans="1:9" x14ac:dyDescent="0.3">
      <c r="A65" s="1"/>
      <c r="B65" s="1"/>
      <c r="F65" s="34"/>
      <c r="G65" s="1"/>
      <c r="H65" s="34"/>
      <c r="I65" s="34"/>
    </row>
    <row r="66" spans="1:9" x14ac:dyDescent="0.3">
      <c r="A66" s="1"/>
      <c r="B66" s="1"/>
      <c r="F66" s="34"/>
      <c r="G66" s="34"/>
      <c r="H66" s="37"/>
      <c r="I66" s="37"/>
    </row>
    <row r="67" spans="1:9" x14ac:dyDescent="0.3">
      <c r="A67" s="1"/>
      <c r="B67" s="1"/>
      <c r="F67" s="34"/>
      <c r="G67" s="34"/>
      <c r="H67" s="34"/>
      <c r="I67" s="34"/>
    </row>
    <row r="68" spans="1:9" x14ac:dyDescent="0.3">
      <c r="A68" s="1"/>
      <c r="B68" s="1"/>
      <c r="F68" s="34"/>
      <c r="G68" s="38"/>
      <c r="H68" s="34"/>
      <c r="I68" s="34"/>
    </row>
    <row r="69" spans="1:9" x14ac:dyDescent="0.3">
      <c r="A69" s="1"/>
      <c r="B69" s="1"/>
      <c r="F69" s="34"/>
      <c r="G69" s="34"/>
      <c r="H69" s="34"/>
      <c r="I69" s="34"/>
    </row>
    <row r="70" spans="1:9" x14ac:dyDescent="0.3">
      <c r="A70" s="1"/>
      <c r="B70" s="1"/>
      <c r="F70" s="34"/>
      <c r="G70" s="34"/>
      <c r="H70" s="34"/>
      <c r="I70" s="34"/>
    </row>
    <row r="71" spans="1:9" x14ac:dyDescent="0.3">
      <c r="A71" s="1"/>
      <c r="B71" s="1"/>
      <c r="F71" s="34"/>
      <c r="G71" s="34"/>
      <c r="H71" s="34"/>
      <c r="I71" s="34"/>
    </row>
    <row r="72" spans="1:9" x14ac:dyDescent="0.3">
      <c r="A72" s="1"/>
      <c r="B72" s="1"/>
      <c r="F72" s="34"/>
      <c r="G72" s="34"/>
      <c r="H72" s="34"/>
      <c r="I72" s="34"/>
    </row>
    <row r="73" spans="1:9" x14ac:dyDescent="0.3">
      <c r="A73" s="1"/>
      <c r="B73" s="1"/>
      <c r="F73" s="34"/>
      <c r="G73" s="34"/>
      <c r="H73" s="34"/>
      <c r="I73" s="34"/>
    </row>
    <row r="74" spans="1:9" x14ac:dyDescent="0.3">
      <c r="A74" s="1"/>
      <c r="B74" s="1"/>
      <c r="F74" s="34"/>
      <c r="G74" s="34"/>
      <c r="H74" s="34"/>
      <c r="I74" s="34"/>
    </row>
    <row r="75" spans="1:9" x14ac:dyDescent="0.3">
      <c r="A75" s="1"/>
      <c r="B75" s="1"/>
    </row>
    <row r="76" spans="1:9" x14ac:dyDescent="0.3">
      <c r="A76" s="1"/>
      <c r="B76" s="1"/>
    </row>
    <row r="77" spans="1:9" x14ac:dyDescent="0.3">
      <c r="A77" s="1"/>
      <c r="B77" s="1"/>
    </row>
    <row r="78" spans="1:9" x14ac:dyDescent="0.3">
      <c r="A78" s="1"/>
      <c r="B78" s="1"/>
    </row>
    <row r="79" spans="1:9" x14ac:dyDescent="0.3">
      <c r="A79" s="1"/>
      <c r="B79" s="1"/>
    </row>
    <row r="80" spans="1:9" x14ac:dyDescent="0.3">
      <c r="A80" s="1"/>
      <c r="B80" s="1"/>
      <c r="F80" s="39"/>
    </row>
    <row r="81" spans="1:6" x14ac:dyDescent="0.3">
      <c r="A81" s="1"/>
      <c r="B81" s="1"/>
      <c r="F81" s="39"/>
    </row>
    <row r="82" spans="1:6" x14ac:dyDescent="0.3">
      <c r="A82" s="1"/>
      <c r="B82" s="1"/>
      <c r="F82" s="39"/>
    </row>
    <row r="83" spans="1:6" x14ac:dyDescent="0.3">
      <c r="A83" s="1"/>
      <c r="B83" s="1"/>
      <c r="F83" s="39"/>
    </row>
    <row r="84" spans="1:6" x14ac:dyDescent="0.3">
      <c r="A84" s="1"/>
      <c r="B84" s="1"/>
      <c r="F84" s="39"/>
    </row>
    <row r="85" spans="1:6" x14ac:dyDescent="0.3">
      <c r="A85" s="1"/>
      <c r="B85" s="1"/>
      <c r="F85" s="39"/>
    </row>
    <row r="86" spans="1:6" x14ac:dyDescent="0.3">
      <c r="A86" s="1"/>
      <c r="B86" s="1"/>
      <c r="F86" s="39"/>
    </row>
    <row r="87" spans="1:6" x14ac:dyDescent="0.3">
      <c r="A87" s="1"/>
      <c r="B87" s="1"/>
      <c r="F87" s="39"/>
    </row>
    <row r="88" spans="1:6" x14ac:dyDescent="0.3">
      <c r="A88" s="1"/>
      <c r="B88" s="1"/>
      <c r="F88" s="39"/>
    </row>
    <row r="89" spans="1:6" x14ac:dyDescent="0.3">
      <c r="A89" s="1"/>
      <c r="B89" s="1"/>
      <c r="F89" s="39"/>
    </row>
    <row r="90" spans="1:6" x14ac:dyDescent="0.3">
      <c r="A90" s="1"/>
      <c r="B90" s="1"/>
    </row>
    <row r="91" spans="1:6" x14ac:dyDescent="0.3">
      <c r="A91" s="1"/>
      <c r="B91" s="1"/>
    </row>
    <row r="92" spans="1:6" x14ac:dyDescent="0.3">
      <c r="A92" s="1"/>
      <c r="B92" s="1"/>
    </row>
    <row r="93" spans="1:6" x14ac:dyDescent="0.3">
      <c r="A93" s="1"/>
      <c r="B93" s="1"/>
    </row>
    <row r="94" spans="1:6" x14ac:dyDescent="0.3">
      <c r="A94" s="1"/>
      <c r="B94" s="1"/>
    </row>
    <row r="95" spans="1:6" x14ac:dyDescent="0.3">
      <c r="A95" s="1"/>
      <c r="B95" s="1"/>
    </row>
    <row r="96" spans="1:6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  <row r="174" spans="1:2" x14ac:dyDescent="0.3">
      <c r="A174" s="1"/>
      <c r="B174" s="1"/>
    </row>
    <row r="175" spans="1:2" x14ac:dyDescent="0.3">
      <c r="A175" s="1"/>
      <c r="B175" s="1"/>
    </row>
    <row r="176" spans="1:2" x14ac:dyDescent="0.3">
      <c r="A176" s="1"/>
      <c r="B176" s="1"/>
    </row>
    <row r="177" spans="1:2" x14ac:dyDescent="0.3">
      <c r="A177" s="1"/>
      <c r="B177" s="1"/>
    </row>
    <row r="178" spans="1:2" x14ac:dyDescent="0.3">
      <c r="A178" s="1"/>
      <c r="B178" s="1"/>
    </row>
    <row r="179" spans="1:2" x14ac:dyDescent="0.3">
      <c r="A179" s="1"/>
      <c r="B179" s="1"/>
    </row>
    <row r="180" spans="1:2" x14ac:dyDescent="0.3">
      <c r="A180" s="1"/>
      <c r="B180" s="1"/>
    </row>
  </sheetData>
  <mergeCells count="2">
    <mergeCell ref="B25:C25"/>
    <mergeCell ref="B30:C3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3A04D-0AE1-493D-B60E-6828837AAB99}">
  <dimension ref="A1:AA18"/>
  <sheetViews>
    <sheetView workbookViewId="0">
      <selection activeCell="F21" sqref="F21"/>
    </sheetView>
  </sheetViews>
  <sheetFormatPr defaultRowHeight="15" x14ac:dyDescent="0.25"/>
  <cols>
    <col min="1" max="1" width="11.28515625" style="82" bestFit="1" customWidth="1"/>
    <col min="2" max="2" width="13.42578125" style="82" bestFit="1" customWidth="1"/>
    <col min="3" max="4" width="12.5703125" style="82" customWidth="1"/>
    <col min="5" max="6" width="9.28515625" style="82" bestFit="1" customWidth="1"/>
    <col min="7" max="7" width="13.28515625" style="82" customWidth="1"/>
    <col min="8" max="8" width="13.42578125" style="82" bestFit="1" customWidth="1"/>
    <col min="9" max="9" width="11.7109375" style="82" bestFit="1" customWidth="1"/>
    <col min="10" max="10" width="5.28515625" style="82" customWidth="1"/>
    <col min="11" max="11" width="5" style="82" customWidth="1"/>
    <col min="12" max="12" width="5.7109375" style="82" customWidth="1"/>
    <col min="13" max="13" width="9.28515625" style="82" bestFit="1" customWidth="1"/>
    <col min="14" max="14" width="11.7109375" style="82" customWidth="1"/>
    <col min="15" max="16" width="9.28515625" style="82" bestFit="1" customWidth="1"/>
    <col min="17" max="17" width="10.7109375" style="82" bestFit="1" customWidth="1"/>
    <col min="18" max="18" width="11.85546875" style="82" bestFit="1" customWidth="1"/>
    <col min="19" max="19" width="13.42578125" style="82" bestFit="1" customWidth="1"/>
    <col min="20" max="20" width="10.7109375" style="82" bestFit="1" customWidth="1"/>
    <col min="21" max="21" width="13.5703125" style="82" customWidth="1"/>
    <col min="22" max="22" width="13.42578125" style="82" customWidth="1"/>
    <col min="23" max="23" width="21" style="82" bestFit="1" customWidth="1"/>
    <col min="24" max="24" width="14.140625" style="82" customWidth="1"/>
    <col min="25" max="25" width="9.7109375" style="82" bestFit="1" customWidth="1"/>
    <col min="26" max="26" width="19.85546875" style="82" bestFit="1" customWidth="1"/>
    <col min="27" max="16384" width="9.140625" style="82"/>
  </cols>
  <sheetData>
    <row r="1" spans="1:27" s="79" customFormat="1" ht="105" x14ac:dyDescent="0.25">
      <c r="A1" s="78" t="s">
        <v>37</v>
      </c>
      <c r="B1" s="78" t="s">
        <v>7</v>
      </c>
      <c r="C1" s="78" t="s">
        <v>38</v>
      </c>
      <c r="D1" s="78" t="s">
        <v>39</v>
      </c>
      <c r="E1" s="78" t="str">
        <f t="shared" ref="E1:K16" si="0">U1</f>
        <v>Construction Area</v>
      </c>
      <c r="F1" s="78" t="str">
        <f t="shared" si="0"/>
        <v>Cost of Construction</v>
      </c>
      <c r="G1" s="78" t="str">
        <f t="shared" si="0"/>
        <v>Construction value</v>
      </c>
      <c r="H1" s="78" t="str">
        <f t="shared" si="0"/>
        <v>Land Value (Including Land development)</v>
      </c>
      <c r="I1" s="78" t="str">
        <f t="shared" si="0"/>
        <v>Land Rate (Including Development) per Sq. M.</v>
      </c>
      <c r="J1" s="78" t="str">
        <f>Z1</f>
        <v>Location</v>
      </c>
      <c r="K1" s="78" t="str">
        <f>AA1</f>
        <v>Distance</v>
      </c>
      <c r="L1" s="78"/>
      <c r="M1" s="79" t="s">
        <v>40</v>
      </c>
      <c r="N1" s="79" t="s">
        <v>41</v>
      </c>
      <c r="O1" s="79" t="s">
        <v>42</v>
      </c>
      <c r="P1" s="79" t="s">
        <v>43</v>
      </c>
      <c r="Q1" s="79" t="s">
        <v>44</v>
      </c>
      <c r="R1" s="79" t="s">
        <v>45</v>
      </c>
      <c r="S1" s="79" t="s">
        <v>7</v>
      </c>
      <c r="T1" s="79" t="s">
        <v>6</v>
      </c>
      <c r="U1" s="80" t="s">
        <v>46</v>
      </c>
      <c r="V1" s="80" t="s">
        <v>47</v>
      </c>
      <c r="W1" s="79" t="s">
        <v>48</v>
      </c>
      <c r="X1" s="79" t="s">
        <v>49</v>
      </c>
      <c r="Y1" s="79" t="s">
        <v>50</v>
      </c>
      <c r="Z1" s="79" t="s">
        <v>51</v>
      </c>
      <c r="AA1" s="79" t="s">
        <v>52</v>
      </c>
    </row>
    <row r="2" spans="1:27" ht="30" x14ac:dyDescent="0.25">
      <c r="A2" s="81">
        <f t="shared" ref="A2:C17" si="1">R2</f>
        <v>6462.2776922876255</v>
      </c>
      <c r="B2" s="81">
        <f t="shared" si="1"/>
        <v>270000000</v>
      </c>
      <c r="C2" s="81">
        <f t="shared" si="1"/>
        <v>41781</v>
      </c>
      <c r="D2" s="81">
        <f t="shared" ref="D2:D18" si="2">ROUND((C2/10.764),0)</f>
        <v>3882</v>
      </c>
      <c r="E2" s="78" t="str">
        <f t="shared" si="0"/>
        <v>Land and bldg</v>
      </c>
      <c r="F2" s="78">
        <f t="shared" si="0"/>
        <v>0</v>
      </c>
      <c r="G2" s="78" t="e">
        <f t="shared" si="0"/>
        <v>#VALUE!</v>
      </c>
      <c r="H2" s="78" t="e">
        <f t="shared" si="0"/>
        <v>#VALUE!</v>
      </c>
      <c r="I2" s="78" t="e">
        <f t="shared" si="0"/>
        <v>#VALUE!</v>
      </c>
      <c r="J2" s="78">
        <f t="shared" si="0"/>
        <v>0</v>
      </c>
      <c r="K2" s="78">
        <f t="shared" si="0"/>
        <v>0</v>
      </c>
      <c r="L2" s="78"/>
      <c r="M2" s="82">
        <v>0</v>
      </c>
      <c r="N2" s="82">
        <f t="shared" ref="N2:N10" si="3">M2*2.47107605477881</f>
        <v>0</v>
      </c>
      <c r="O2" s="82">
        <f t="shared" ref="O2:O10" si="4">N2*40.0001976870614</f>
        <v>0</v>
      </c>
      <c r="P2" s="82">
        <v>7730</v>
      </c>
      <c r="Q2" s="82">
        <f t="shared" ref="Q2:Q10" si="5">P2*8.99870078651798</f>
        <v>69559.957079783999</v>
      </c>
      <c r="R2" s="82">
        <f t="shared" ref="R2:R10" si="6">Q2/10.764</f>
        <v>6462.2776922876255</v>
      </c>
      <c r="S2" s="82">
        <v>270000000</v>
      </c>
      <c r="T2" s="89">
        <f t="shared" ref="T2:T10" si="7">ROUND((S2/R2),0)</f>
        <v>41781</v>
      </c>
      <c r="U2" s="81" t="s">
        <v>60</v>
      </c>
      <c r="V2" s="82">
        <v>0</v>
      </c>
      <c r="W2" s="82" t="e">
        <f t="shared" ref="W2:W18" si="8">U2*V2</f>
        <v>#VALUE!</v>
      </c>
      <c r="X2" s="82" t="e">
        <f t="shared" ref="X2:X18" si="9">S2-W2</f>
        <v>#VALUE!</v>
      </c>
      <c r="Y2" s="82" t="e">
        <f t="shared" ref="Y2:Y18" si="10">X2/R2</f>
        <v>#VALUE!</v>
      </c>
    </row>
    <row r="3" spans="1:27" ht="30" x14ac:dyDescent="0.25">
      <c r="A3" s="81">
        <f t="shared" si="1"/>
        <v>130.06317354143442</v>
      </c>
      <c r="B3" s="81">
        <f t="shared" si="1"/>
        <v>5500000</v>
      </c>
      <c r="C3" s="81">
        <f t="shared" si="1"/>
        <v>42287</v>
      </c>
      <c r="D3" s="81">
        <f t="shared" si="2"/>
        <v>3929</v>
      </c>
      <c r="E3" s="78" t="str">
        <f t="shared" si="0"/>
        <v>Commer ical plot</v>
      </c>
      <c r="F3" s="78">
        <f t="shared" si="0"/>
        <v>0</v>
      </c>
      <c r="G3" s="78" t="e">
        <f t="shared" si="0"/>
        <v>#VALUE!</v>
      </c>
      <c r="H3" s="78" t="e">
        <f t="shared" si="0"/>
        <v>#VALUE!</v>
      </c>
      <c r="I3" s="78" t="e">
        <f t="shared" si="0"/>
        <v>#VALUE!</v>
      </c>
      <c r="J3" s="78">
        <f t="shared" si="0"/>
        <v>0</v>
      </c>
      <c r="K3" s="78">
        <f t="shared" si="0"/>
        <v>0</v>
      </c>
      <c r="L3" s="78"/>
      <c r="M3" s="82">
        <v>0</v>
      </c>
      <c r="N3" s="82">
        <f t="shared" si="3"/>
        <v>0</v>
      </c>
      <c r="O3" s="82">
        <f t="shared" si="4"/>
        <v>0</v>
      </c>
      <c r="P3" s="82">
        <f t="shared" ref="P3:P10" si="11">O3*121.0167464</f>
        <v>0</v>
      </c>
      <c r="Q3" s="82">
        <v>1400</v>
      </c>
      <c r="R3" s="82">
        <f t="shared" si="6"/>
        <v>130.06317354143442</v>
      </c>
      <c r="S3" s="81">
        <v>5500000</v>
      </c>
      <c r="T3" s="88">
        <f t="shared" si="7"/>
        <v>42287</v>
      </c>
      <c r="U3" s="81" t="s">
        <v>61</v>
      </c>
      <c r="V3" s="82">
        <v>0</v>
      </c>
      <c r="W3" s="82" t="e">
        <f t="shared" si="8"/>
        <v>#VALUE!</v>
      </c>
      <c r="X3" s="82" t="e">
        <f t="shared" si="9"/>
        <v>#VALUE!</v>
      </c>
      <c r="Y3" s="82" t="e">
        <f t="shared" si="10"/>
        <v>#VALUE!</v>
      </c>
    </row>
    <row r="4" spans="1:27" ht="30" x14ac:dyDescent="0.25">
      <c r="A4" s="81">
        <f t="shared" si="1"/>
        <v>1714.8829431438128</v>
      </c>
      <c r="B4" s="81">
        <f t="shared" si="1"/>
        <v>61500000</v>
      </c>
      <c r="C4" s="81">
        <f t="shared" si="1"/>
        <v>35863</v>
      </c>
      <c r="D4" s="81">
        <f t="shared" si="2"/>
        <v>3332</v>
      </c>
      <c r="E4" s="78" t="str">
        <f t="shared" si="0"/>
        <v>Commer ical plot</v>
      </c>
      <c r="F4" s="78">
        <f t="shared" si="0"/>
        <v>0</v>
      </c>
      <c r="G4" s="78" t="e">
        <f t="shared" si="0"/>
        <v>#VALUE!</v>
      </c>
      <c r="H4" s="78" t="e">
        <f t="shared" si="0"/>
        <v>#VALUE!</v>
      </c>
      <c r="I4" s="78" t="e">
        <f t="shared" si="0"/>
        <v>#VALUE!</v>
      </c>
      <c r="J4" s="78">
        <f t="shared" si="0"/>
        <v>0</v>
      </c>
      <c r="K4" s="78">
        <f t="shared" si="0"/>
        <v>0</v>
      </c>
      <c r="L4" s="78"/>
      <c r="M4" s="82">
        <v>0</v>
      </c>
      <c r="N4" s="82">
        <f t="shared" si="3"/>
        <v>0</v>
      </c>
      <c r="O4" s="82">
        <f t="shared" si="4"/>
        <v>0</v>
      </c>
      <c r="P4" s="82">
        <f t="shared" si="11"/>
        <v>0</v>
      </c>
      <c r="Q4" s="82">
        <v>18459</v>
      </c>
      <c r="R4" s="82">
        <f t="shared" si="6"/>
        <v>1714.8829431438128</v>
      </c>
      <c r="S4" s="81">
        <v>61500000</v>
      </c>
      <c r="T4" s="88">
        <f t="shared" si="7"/>
        <v>35863</v>
      </c>
      <c r="U4" s="81" t="s">
        <v>61</v>
      </c>
      <c r="V4" s="82">
        <v>0</v>
      </c>
      <c r="W4" s="82" t="e">
        <f t="shared" si="8"/>
        <v>#VALUE!</v>
      </c>
      <c r="X4" s="82" t="e">
        <f t="shared" si="9"/>
        <v>#VALUE!</v>
      </c>
      <c r="Y4" s="82" t="e">
        <f t="shared" si="10"/>
        <v>#VALUE!</v>
      </c>
    </row>
    <row r="5" spans="1:27" ht="30" x14ac:dyDescent="0.25">
      <c r="A5" s="81">
        <f t="shared" si="1"/>
        <v>133.77926421404683</v>
      </c>
      <c r="B5" s="81">
        <f t="shared" si="1"/>
        <v>4500000</v>
      </c>
      <c r="C5" s="81">
        <f t="shared" si="1"/>
        <v>33638</v>
      </c>
      <c r="D5" s="81">
        <f t="shared" si="2"/>
        <v>3125</v>
      </c>
      <c r="E5" s="78" t="str">
        <f t="shared" si="0"/>
        <v>Commer ical plot</v>
      </c>
      <c r="F5" s="78">
        <f t="shared" si="0"/>
        <v>0</v>
      </c>
      <c r="G5" s="78" t="e">
        <f t="shared" si="0"/>
        <v>#VALUE!</v>
      </c>
      <c r="H5" s="78" t="e">
        <f t="shared" si="0"/>
        <v>#VALUE!</v>
      </c>
      <c r="I5" s="78" t="e">
        <f t="shared" si="0"/>
        <v>#VALUE!</v>
      </c>
      <c r="J5" s="78">
        <f t="shared" si="0"/>
        <v>0</v>
      </c>
      <c r="K5" s="78">
        <f t="shared" si="0"/>
        <v>0</v>
      </c>
      <c r="L5" s="78"/>
      <c r="M5" s="82">
        <v>0</v>
      </c>
      <c r="N5" s="82">
        <f t="shared" si="3"/>
        <v>0</v>
      </c>
      <c r="O5" s="82">
        <f t="shared" si="4"/>
        <v>0</v>
      </c>
      <c r="P5" s="82">
        <f t="shared" si="11"/>
        <v>0</v>
      </c>
      <c r="Q5" s="82">
        <v>1440</v>
      </c>
      <c r="R5" s="82">
        <f t="shared" si="6"/>
        <v>133.77926421404683</v>
      </c>
      <c r="S5" s="82">
        <v>4500000</v>
      </c>
      <c r="T5" s="88">
        <f t="shared" si="7"/>
        <v>33638</v>
      </c>
      <c r="U5" s="81" t="s">
        <v>61</v>
      </c>
      <c r="V5" s="82">
        <v>0</v>
      </c>
      <c r="W5" s="82" t="e">
        <f t="shared" si="8"/>
        <v>#VALUE!</v>
      </c>
      <c r="X5" s="82" t="e">
        <f t="shared" si="9"/>
        <v>#VALUE!</v>
      </c>
      <c r="Y5" s="82" t="e">
        <f t="shared" si="10"/>
        <v>#VALUE!</v>
      </c>
    </row>
    <row r="6" spans="1:27" ht="30" x14ac:dyDescent="0.25">
      <c r="A6" s="81">
        <f t="shared" si="1"/>
        <v>1041.3415087328131</v>
      </c>
      <c r="B6" s="81">
        <f t="shared" si="1"/>
        <v>13700000</v>
      </c>
      <c r="C6" s="81">
        <f t="shared" si="1"/>
        <v>13156</v>
      </c>
      <c r="D6" s="81">
        <f t="shared" si="2"/>
        <v>1222</v>
      </c>
      <c r="E6" s="78" t="str">
        <f t="shared" si="0"/>
        <v>Commer ical plot</v>
      </c>
      <c r="F6" s="78">
        <f t="shared" si="0"/>
        <v>0</v>
      </c>
      <c r="G6" s="78" t="e">
        <f t="shared" si="0"/>
        <v>#VALUE!</v>
      </c>
      <c r="H6" s="78" t="e">
        <f t="shared" si="0"/>
        <v>#VALUE!</v>
      </c>
      <c r="I6" s="78" t="e">
        <f t="shared" si="0"/>
        <v>#VALUE!</v>
      </c>
      <c r="J6" s="78">
        <f t="shared" si="0"/>
        <v>0</v>
      </c>
      <c r="K6" s="78">
        <f t="shared" si="0"/>
        <v>0</v>
      </c>
      <c r="L6" s="78"/>
      <c r="M6" s="82">
        <v>0</v>
      </c>
      <c r="N6" s="82">
        <f t="shared" si="3"/>
        <v>0</v>
      </c>
      <c r="O6" s="82">
        <f t="shared" si="4"/>
        <v>0</v>
      </c>
      <c r="P6" s="82">
        <f t="shared" si="11"/>
        <v>0</v>
      </c>
      <c r="Q6" s="82">
        <v>11209</v>
      </c>
      <c r="R6" s="82">
        <f t="shared" si="6"/>
        <v>1041.3415087328131</v>
      </c>
      <c r="S6" s="82">
        <v>13700000</v>
      </c>
      <c r="T6" s="82">
        <f t="shared" si="7"/>
        <v>13156</v>
      </c>
      <c r="U6" s="81" t="s">
        <v>61</v>
      </c>
      <c r="V6" s="82">
        <v>0</v>
      </c>
      <c r="W6" s="82" t="e">
        <f t="shared" si="8"/>
        <v>#VALUE!</v>
      </c>
      <c r="X6" s="82" t="e">
        <f t="shared" si="9"/>
        <v>#VALUE!</v>
      </c>
      <c r="Y6" s="82" t="e">
        <f t="shared" si="10"/>
        <v>#VALUE!</v>
      </c>
    </row>
    <row r="7" spans="1:27" ht="30" x14ac:dyDescent="0.25">
      <c r="A7" s="81">
        <f t="shared" si="1"/>
        <v>532.60869565217399</v>
      </c>
      <c r="B7" s="81">
        <f t="shared" si="1"/>
        <v>8600000</v>
      </c>
      <c r="C7" s="81">
        <f t="shared" si="1"/>
        <v>16147</v>
      </c>
      <c r="D7" s="81">
        <f t="shared" si="2"/>
        <v>1500</v>
      </c>
      <c r="E7" s="78" t="str">
        <f t="shared" si="0"/>
        <v>Commer ical plot</v>
      </c>
      <c r="F7" s="78">
        <f t="shared" si="0"/>
        <v>0</v>
      </c>
      <c r="G7" s="78" t="e">
        <f t="shared" si="0"/>
        <v>#VALUE!</v>
      </c>
      <c r="H7" s="78" t="e">
        <f t="shared" si="0"/>
        <v>#VALUE!</v>
      </c>
      <c r="I7" s="78" t="e">
        <f t="shared" si="0"/>
        <v>#VALUE!</v>
      </c>
      <c r="J7" s="78">
        <f t="shared" si="0"/>
        <v>0</v>
      </c>
      <c r="K7" s="78">
        <f t="shared" si="0"/>
        <v>0</v>
      </c>
      <c r="L7" s="78"/>
      <c r="M7" s="82">
        <v>0</v>
      </c>
      <c r="N7" s="82">
        <f t="shared" si="3"/>
        <v>0</v>
      </c>
      <c r="O7" s="82">
        <f t="shared" si="4"/>
        <v>0</v>
      </c>
      <c r="P7" s="82">
        <f t="shared" si="11"/>
        <v>0</v>
      </c>
      <c r="Q7" s="82">
        <v>5733</v>
      </c>
      <c r="R7" s="82">
        <f t="shared" si="6"/>
        <v>532.60869565217399</v>
      </c>
      <c r="S7" s="82">
        <v>8600000</v>
      </c>
      <c r="T7" s="82">
        <f t="shared" si="7"/>
        <v>16147</v>
      </c>
      <c r="U7" s="81" t="s">
        <v>61</v>
      </c>
      <c r="V7" s="82">
        <v>0</v>
      </c>
      <c r="W7" s="82" t="e">
        <f t="shared" si="8"/>
        <v>#VALUE!</v>
      </c>
      <c r="X7" s="82" t="e">
        <f t="shared" si="9"/>
        <v>#VALUE!</v>
      </c>
      <c r="Y7" s="82" t="e">
        <f t="shared" si="10"/>
        <v>#VALUE!</v>
      </c>
    </row>
    <row r="8" spans="1:27" ht="30" x14ac:dyDescent="0.25">
      <c r="A8" s="81">
        <f t="shared" si="1"/>
        <v>1654.6822742474917</v>
      </c>
      <c r="B8" s="81">
        <f t="shared" si="1"/>
        <v>21800000</v>
      </c>
      <c r="C8" s="81">
        <f t="shared" si="1"/>
        <v>13175</v>
      </c>
      <c r="D8" s="81">
        <f t="shared" si="2"/>
        <v>1224</v>
      </c>
      <c r="E8" s="78" t="str">
        <f t="shared" si="0"/>
        <v>Commer ical plot</v>
      </c>
      <c r="F8" s="78">
        <f t="shared" si="0"/>
        <v>0</v>
      </c>
      <c r="G8" s="78" t="e">
        <f t="shared" si="0"/>
        <v>#VALUE!</v>
      </c>
      <c r="H8" s="78" t="e">
        <f t="shared" si="0"/>
        <v>#VALUE!</v>
      </c>
      <c r="I8" s="78" t="e">
        <f t="shared" si="0"/>
        <v>#VALUE!</v>
      </c>
      <c r="J8" s="78">
        <f t="shared" si="0"/>
        <v>0</v>
      </c>
      <c r="K8" s="78">
        <f t="shared" si="0"/>
        <v>0</v>
      </c>
      <c r="L8" s="78"/>
      <c r="M8" s="82">
        <v>0</v>
      </c>
      <c r="N8" s="82">
        <f t="shared" si="3"/>
        <v>0</v>
      </c>
      <c r="O8" s="82">
        <f t="shared" si="4"/>
        <v>0</v>
      </c>
      <c r="P8" s="82">
        <f t="shared" si="11"/>
        <v>0</v>
      </c>
      <c r="Q8" s="82">
        <v>17811</v>
      </c>
      <c r="R8" s="82">
        <f t="shared" si="6"/>
        <v>1654.6822742474917</v>
      </c>
      <c r="S8" s="82">
        <v>21800000</v>
      </c>
      <c r="T8" s="82">
        <f t="shared" si="7"/>
        <v>13175</v>
      </c>
      <c r="U8" s="81" t="s">
        <v>61</v>
      </c>
      <c r="V8" s="82">
        <v>0</v>
      </c>
      <c r="W8" s="82" t="e">
        <f t="shared" si="8"/>
        <v>#VALUE!</v>
      </c>
      <c r="X8" s="82" t="e">
        <f t="shared" si="9"/>
        <v>#VALUE!</v>
      </c>
      <c r="Y8" s="82" t="e">
        <f t="shared" si="10"/>
        <v>#VALUE!</v>
      </c>
    </row>
    <row r="9" spans="1:27" x14ac:dyDescent="0.25">
      <c r="A9" s="81">
        <f t="shared" si="1"/>
        <v>0</v>
      </c>
      <c r="B9" s="81">
        <f t="shared" si="1"/>
        <v>0</v>
      </c>
      <c r="C9" s="81" t="e">
        <f t="shared" si="1"/>
        <v>#DIV/0!</v>
      </c>
      <c r="D9" s="81" t="e">
        <f t="shared" si="2"/>
        <v>#DIV/0!</v>
      </c>
      <c r="E9" s="78">
        <f t="shared" si="0"/>
        <v>0</v>
      </c>
      <c r="F9" s="78">
        <f t="shared" si="0"/>
        <v>0</v>
      </c>
      <c r="G9" s="78">
        <f t="shared" si="0"/>
        <v>0</v>
      </c>
      <c r="H9" s="78">
        <f t="shared" si="0"/>
        <v>0</v>
      </c>
      <c r="I9" s="78" t="e">
        <f t="shared" si="0"/>
        <v>#DIV/0!</v>
      </c>
      <c r="J9" s="78">
        <f t="shared" si="0"/>
        <v>0</v>
      </c>
      <c r="K9" s="78">
        <f t="shared" si="0"/>
        <v>0</v>
      </c>
      <c r="L9" s="78"/>
      <c r="M9" s="82">
        <v>0</v>
      </c>
      <c r="N9" s="82">
        <f t="shared" si="3"/>
        <v>0</v>
      </c>
      <c r="O9" s="82">
        <f t="shared" si="4"/>
        <v>0</v>
      </c>
      <c r="P9" s="82">
        <f t="shared" si="11"/>
        <v>0</v>
      </c>
      <c r="Q9" s="82">
        <f t="shared" si="5"/>
        <v>0</v>
      </c>
      <c r="R9" s="82">
        <f t="shared" si="6"/>
        <v>0</v>
      </c>
      <c r="S9" s="82">
        <v>0</v>
      </c>
      <c r="T9" s="82" t="e">
        <f t="shared" si="7"/>
        <v>#DIV/0!</v>
      </c>
      <c r="U9" s="81">
        <v>0</v>
      </c>
      <c r="V9" s="82">
        <v>0</v>
      </c>
      <c r="W9" s="82">
        <f t="shared" si="8"/>
        <v>0</v>
      </c>
      <c r="X9" s="82">
        <f t="shared" si="9"/>
        <v>0</v>
      </c>
      <c r="Y9" s="82" t="e">
        <f t="shared" si="10"/>
        <v>#DIV/0!</v>
      </c>
    </row>
    <row r="10" spans="1:27" x14ac:dyDescent="0.25">
      <c r="A10" s="81">
        <f t="shared" si="1"/>
        <v>0</v>
      </c>
      <c r="B10" s="81">
        <f t="shared" si="1"/>
        <v>0</v>
      </c>
      <c r="C10" s="81" t="e">
        <f t="shared" si="1"/>
        <v>#DIV/0!</v>
      </c>
      <c r="D10" s="81" t="e">
        <f t="shared" si="2"/>
        <v>#DIV/0!</v>
      </c>
      <c r="E10" s="78">
        <f t="shared" si="0"/>
        <v>0</v>
      </c>
      <c r="F10" s="78">
        <f t="shared" si="0"/>
        <v>0</v>
      </c>
      <c r="G10" s="78">
        <f t="shared" si="0"/>
        <v>0</v>
      </c>
      <c r="H10" s="78">
        <f t="shared" si="0"/>
        <v>0</v>
      </c>
      <c r="I10" s="78" t="e">
        <f t="shared" si="0"/>
        <v>#DIV/0!</v>
      </c>
      <c r="J10" s="78">
        <f t="shared" si="0"/>
        <v>0</v>
      </c>
      <c r="K10" s="78">
        <f t="shared" si="0"/>
        <v>0</v>
      </c>
      <c r="L10" s="78"/>
      <c r="M10" s="82">
        <v>0</v>
      </c>
      <c r="N10" s="82">
        <f t="shared" si="3"/>
        <v>0</v>
      </c>
      <c r="O10" s="82">
        <f t="shared" si="4"/>
        <v>0</v>
      </c>
      <c r="P10" s="82">
        <f t="shared" si="11"/>
        <v>0</v>
      </c>
      <c r="Q10" s="82">
        <f t="shared" si="5"/>
        <v>0</v>
      </c>
      <c r="R10" s="82">
        <f t="shared" si="6"/>
        <v>0</v>
      </c>
      <c r="S10" s="82">
        <v>0</v>
      </c>
      <c r="T10" s="82" t="e">
        <f t="shared" si="7"/>
        <v>#DIV/0!</v>
      </c>
      <c r="U10" s="81">
        <v>0</v>
      </c>
      <c r="V10" s="82">
        <v>0</v>
      </c>
      <c r="W10" s="82">
        <f t="shared" si="8"/>
        <v>0</v>
      </c>
      <c r="X10" s="82">
        <f t="shared" si="9"/>
        <v>0</v>
      </c>
      <c r="Y10" s="82" t="e">
        <f t="shared" si="10"/>
        <v>#DIV/0!</v>
      </c>
    </row>
    <row r="11" spans="1:27" x14ac:dyDescent="0.25">
      <c r="A11" s="81">
        <f t="shared" si="1"/>
        <v>0</v>
      </c>
      <c r="B11" s="81">
        <f t="shared" si="1"/>
        <v>0</v>
      </c>
      <c r="C11" s="81" t="e">
        <f t="shared" si="1"/>
        <v>#DIV/0!</v>
      </c>
      <c r="D11" s="81" t="e">
        <f t="shared" si="2"/>
        <v>#DIV/0!</v>
      </c>
      <c r="E11" s="78">
        <f t="shared" si="0"/>
        <v>0</v>
      </c>
      <c r="F11" s="78">
        <f t="shared" si="0"/>
        <v>0</v>
      </c>
      <c r="G11" s="78">
        <f t="shared" si="0"/>
        <v>0</v>
      </c>
      <c r="H11" s="78">
        <f t="shared" si="0"/>
        <v>0</v>
      </c>
      <c r="I11" s="78" t="e">
        <f t="shared" si="0"/>
        <v>#DIV/0!</v>
      </c>
      <c r="J11" s="78">
        <f t="shared" si="0"/>
        <v>0</v>
      </c>
      <c r="K11" s="78">
        <f t="shared" si="0"/>
        <v>0</v>
      </c>
      <c r="L11" s="78"/>
      <c r="M11" s="82">
        <v>0</v>
      </c>
      <c r="N11" s="82">
        <f t="shared" ref="N11:N18" si="12">M11*2.47107605477881</f>
        <v>0</v>
      </c>
      <c r="O11" s="82">
        <f t="shared" ref="O11:O18" si="13">N11*40.0001976870614</f>
        <v>0</v>
      </c>
      <c r="P11" s="82">
        <f t="shared" ref="P11:P18" si="14">O11*121.0167464</f>
        <v>0</v>
      </c>
      <c r="Q11" s="82">
        <f t="shared" ref="Q11:Q18" si="15">P11*8.99870078651798</f>
        <v>0</v>
      </c>
      <c r="R11" s="82">
        <f t="shared" ref="R11:R18" si="16">Q11/10.764</f>
        <v>0</v>
      </c>
      <c r="S11" s="82">
        <v>0</v>
      </c>
      <c r="T11" s="82" t="e">
        <f t="shared" ref="T11:T18" si="17">ROUND((S11/R11),0)</f>
        <v>#DIV/0!</v>
      </c>
      <c r="U11" s="81">
        <v>0</v>
      </c>
      <c r="V11" s="82">
        <v>0</v>
      </c>
      <c r="W11" s="82">
        <f t="shared" si="8"/>
        <v>0</v>
      </c>
      <c r="X11" s="82">
        <f t="shared" si="9"/>
        <v>0</v>
      </c>
      <c r="Y11" s="82" t="e">
        <f t="shared" si="10"/>
        <v>#DIV/0!</v>
      </c>
    </row>
    <row r="12" spans="1:27" x14ac:dyDescent="0.25">
      <c r="A12" s="81">
        <f t="shared" si="1"/>
        <v>0</v>
      </c>
      <c r="B12" s="81">
        <f t="shared" si="1"/>
        <v>0</v>
      </c>
      <c r="C12" s="81" t="e">
        <f t="shared" si="1"/>
        <v>#DIV/0!</v>
      </c>
      <c r="D12" s="81" t="e">
        <f t="shared" si="2"/>
        <v>#DIV/0!</v>
      </c>
      <c r="E12" s="78">
        <f t="shared" si="0"/>
        <v>0</v>
      </c>
      <c r="F12" s="78">
        <f t="shared" si="0"/>
        <v>0</v>
      </c>
      <c r="G12" s="78">
        <f t="shared" si="0"/>
        <v>0</v>
      </c>
      <c r="H12" s="78">
        <f t="shared" si="0"/>
        <v>0</v>
      </c>
      <c r="I12" s="78" t="e">
        <f t="shared" si="0"/>
        <v>#DIV/0!</v>
      </c>
      <c r="J12" s="78">
        <f t="shared" si="0"/>
        <v>0</v>
      </c>
      <c r="K12" s="78">
        <f t="shared" si="0"/>
        <v>0</v>
      </c>
      <c r="L12" s="78"/>
      <c r="M12" s="82">
        <v>0</v>
      </c>
      <c r="N12" s="82">
        <f t="shared" si="12"/>
        <v>0</v>
      </c>
      <c r="O12" s="82">
        <f t="shared" si="13"/>
        <v>0</v>
      </c>
      <c r="P12" s="82">
        <f t="shared" si="14"/>
        <v>0</v>
      </c>
      <c r="Q12" s="82">
        <f t="shared" si="15"/>
        <v>0</v>
      </c>
      <c r="R12" s="82">
        <f t="shared" si="16"/>
        <v>0</v>
      </c>
      <c r="S12" s="82">
        <v>0</v>
      </c>
      <c r="T12" s="82" t="e">
        <f t="shared" si="17"/>
        <v>#DIV/0!</v>
      </c>
      <c r="U12" s="81">
        <v>0</v>
      </c>
      <c r="V12" s="82">
        <v>0</v>
      </c>
      <c r="W12" s="82">
        <f t="shared" si="8"/>
        <v>0</v>
      </c>
      <c r="X12" s="82">
        <f t="shared" si="9"/>
        <v>0</v>
      </c>
      <c r="Y12" s="82" t="e">
        <f t="shared" si="10"/>
        <v>#DIV/0!</v>
      </c>
    </row>
    <row r="13" spans="1:27" x14ac:dyDescent="0.25">
      <c r="A13" s="81">
        <f t="shared" si="1"/>
        <v>0</v>
      </c>
      <c r="B13" s="81">
        <f t="shared" si="1"/>
        <v>0</v>
      </c>
      <c r="C13" s="81" t="e">
        <f t="shared" si="1"/>
        <v>#DIV/0!</v>
      </c>
      <c r="D13" s="81" t="e">
        <f t="shared" si="2"/>
        <v>#DIV/0!</v>
      </c>
      <c r="E13" s="78">
        <f t="shared" si="0"/>
        <v>0</v>
      </c>
      <c r="F13" s="78">
        <f t="shared" si="0"/>
        <v>0</v>
      </c>
      <c r="G13" s="78">
        <f t="shared" si="0"/>
        <v>0</v>
      </c>
      <c r="H13" s="78">
        <f t="shared" si="0"/>
        <v>0</v>
      </c>
      <c r="I13" s="78" t="e">
        <f t="shared" si="0"/>
        <v>#DIV/0!</v>
      </c>
      <c r="J13" s="78">
        <f t="shared" si="0"/>
        <v>0</v>
      </c>
      <c r="K13" s="78">
        <f t="shared" si="0"/>
        <v>0</v>
      </c>
      <c r="L13" s="78"/>
      <c r="M13" s="82">
        <v>0</v>
      </c>
      <c r="N13" s="82">
        <f t="shared" si="12"/>
        <v>0</v>
      </c>
      <c r="O13" s="82">
        <f t="shared" si="13"/>
        <v>0</v>
      </c>
      <c r="P13" s="82">
        <f t="shared" si="14"/>
        <v>0</v>
      </c>
      <c r="Q13" s="82">
        <f t="shared" si="15"/>
        <v>0</v>
      </c>
      <c r="R13" s="82">
        <f t="shared" si="16"/>
        <v>0</v>
      </c>
      <c r="S13" s="82">
        <v>0</v>
      </c>
      <c r="T13" s="82" t="e">
        <f t="shared" si="17"/>
        <v>#DIV/0!</v>
      </c>
      <c r="U13" s="81">
        <v>0</v>
      </c>
      <c r="V13" s="82">
        <v>0</v>
      </c>
      <c r="W13" s="82">
        <f t="shared" si="8"/>
        <v>0</v>
      </c>
      <c r="X13" s="82">
        <f t="shared" si="9"/>
        <v>0</v>
      </c>
      <c r="Y13" s="82" t="e">
        <f t="shared" si="10"/>
        <v>#DIV/0!</v>
      </c>
    </row>
    <row r="14" spans="1:27" x14ac:dyDescent="0.25">
      <c r="A14" s="81">
        <f t="shared" si="1"/>
        <v>0</v>
      </c>
      <c r="B14" s="81">
        <f t="shared" si="1"/>
        <v>0</v>
      </c>
      <c r="C14" s="81" t="e">
        <f t="shared" si="1"/>
        <v>#DIV/0!</v>
      </c>
      <c r="D14" s="81" t="e">
        <f t="shared" si="2"/>
        <v>#DIV/0!</v>
      </c>
      <c r="E14" s="78">
        <f t="shared" si="0"/>
        <v>0</v>
      </c>
      <c r="F14" s="78">
        <f t="shared" si="0"/>
        <v>0</v>
      </c>
      <c r="G14" s="78">
        <f t="shared" si="0"/>
        <v>0</v>
      </c>
      <c r="H14" s="78">
        <f t="shared" si="0"/>
        <v>0</v>
      </c>
      <c r="I14" s="78" t="e">
        <f t="shared" si="0"/>
        <v>#DIV/0!</v>
      </c>
      <c r="J14" s="78">
        <f t="shared" si="0"/>
        <v>0</v>
      </c>
      <c r="K14" s="78">
        <f t="shared" si="0"/>
        <v>0</v>
      </c>
      <c r="L14" s="78"/>
      <c r="M14" s="82">
        <v>0</v>
      </c>
      <c r="N14" s="82">
        <f t="shared" si="12"/>
        <v>0</v>
      </c>
      <c r="O14" s="82">
        <f t="shared" si="13"/>
        <v>0</v>
      </c>
      <c r="P14" s="82">
        <f t="shared" si="14"/>
        <v>0</v>
      </c>
      <c r="Q14" s="82">
        <f t="shared" si="15"/>
        <v>0</v>
      </c>
      <c r="R14" s="82">
        <f t="shared" si="16"/>
        <v>0</v>
      </c>
      <c r="S14" s="82">
        <v>0</v>
      </c>
      <c r="T14" s="82" t="e">
        <f t="shared" si="17"/>
        <v>#DIV/0!</v>
      </c>
      <c r="U14" s="81">
        <v>0</v>
      </c>
      <c r="V14" s="82">
        <v>0</v>
      </c>
      <c r="W14" s="82">
        <f t="shared" si="8"/>
        <v>0</v>
      </c>
      <c r="X14" s="82">
        <f t="shared" si="9"/>
        <v>0</v>
      </c>
      <c r="Y14" s="82" t="e">
        <f t="shared" si="10"/>
        <v>#DIV/0!</v>
      </c>
    </row>
    <row r="15" spans="1:27" x14ac:dyDescent="0.25">
      <c r="A15" s="81">
        <f t="shared" si="1"/>
        <v>0</v>
      </c>
      <c r="B15" s="81">
        <f t="shared" si="1"/>
        <v>0</v>
      </c>
      <c r="C15" s="81" t="e">
        <f t="shared" si="1"/>
        <v>#DIV/0!</v>
      </c>
      <c r="D15" s="81" t="e">
        <f t="shared" si="2"/>
        <v>#DIV/0!</v>
      </c>
      <c r="E15" s="78">
        <f t="shared" si="0"/>
        <v>0</v>
      </c>
      <c r="F15" s="78">
        <f t="shared" si="0"/>
        <v>0</v>
      </c>
      <c r="G15" s="78">
        <f t="shared" si="0"/>
        <v>0</v>
      </c>
      <c r="H15" s="78">
        <f t="shared" si="0"/>
        <v>0</v>
      </c>
      <c r="I15" s="78" t="e">
        <f t="shared" si="0"/>
        <v>#DIV/0!</v>
      </c>
      <c r="J15" s="78">
        <f t="shared" si="0"/>
        <v>0</v>
      </c>
      <c r="K15" s="78">
        <f t="shared" si="0"/>
        <v>0</v>
      </c>
      <c r="L15" s="78"/>
      <c r="M15" s="82">
        <v>0</v>
      </c>
      <c r="N15" s="82">
        <f t="shared" si="12"/>
        <v>0</v>
      </c>
      <c r="O15" s="82">
        <f t="shared" si="13"/>
        <v>0</v>
      </c>
      <c r="P15" s="82">
        <f t="shared" si="14"/>
        <v>0</v>
      </c>
      <c r="Q15" s="82">
        <f t="shared" si="15"/>
        <v>0</v>
      </c>
      <c r="R15" s="82">
        <f t="shared" si="16"/>
        <v>0</v>
      </c>
      <c r="S15" s="82">
        <v>0</v>
      </c>
      <c r="T15" s="82" t="e">
        <f t="shared" si="17"/>
        <v>#DIV/0!</v>
      </c>
      <c r="U15" s="81">
        <v>0</v>
      </c>
      <c r="V15" s="82">
        <v>0</v>
      </c>
      <c r="W15" s="82">
        <f t="shared" si="8"/>
        <v>0</v>
      </c>
      <c r="X15" s="82">
        <f t="shared" si="9"/>
        <v>0</v>
      </c>
      <c r="Y15" s="82" t="e">
        <f t="shared" si="10"/>
        <v>#DIV/0!</v>
      </c>
    </row>
    <row r="16" spans="1:27" x14ac:dyDescent="0.25">
      <c r="A16" s="81">
        <f t="shared" si="1"/>
        <v>0</v>
      </c>
      <c r="B16" s="81">
        <f t="shared" si="1"/>
        <v>0</v>
      </c>
      <c r="C16" s="81" t="e">
        <f t="shared" si="1"/>
        <v>#DIV/0!</v>
      </c>
      <c r="D16" s="81" t="e">
        <f t="shared" si="2"/>
        <v>#DIV/0!</v>
      </c>
      <c r="E16" s="78">
        <f t="shared" si="0"/>
        <v>0</v>
      </c>
      <c r="F16" s="78">
        <f t="shared" si="0"/>
        <v>0</v>
      </c>
      <c r="G16" s="78">
        <f t="shared" si="0"/>
        <v>0</v>
      </c>
      <c r="H16" s="78">
        <f t="shared" si="0"/>
        <v>0</v>
      </c>
      <c r="I16" s="78" t="e">
        <f t="shared" si="0"/>
        <v>#DIV/0!</v>
      </c>
      <c r="J16" s="78">
        <f t="shared" si="0"/>
        <v>0</v>
      </c>
      <c r="K16" s="78">
        <f t="shared" si="0"/>
        <v>0</v>
      </c>
      <c r="L16" s="78"/>
      <c r="M16" s="82">
        <v>0</v>
      </c>
      <c r="N16" s="82">
        <f t="shared" si="12"/>
        <v>0</v>
      </c>
      <c r="O16" s="82">
        <f t="shared" si="13"/>
        <v>0</v>
      </c>
      <c r="P16" s="82">
        <f t="shared" si="14"/>
        <v>0</v>
      </c>
      <c r="Q16" s="82">
        <f t="shared" si="15"/>
        <v>0</v>
      </c>
      <c r="R16" s="82">
        <f t="shared" si="16"/>
        <v>0</v>
      </c>
      <c r="S16" s="82">
        <v>0</v>
      </c>
      <c r="T16" s="82" t="e">
        <f t="shared" si="17"/>
        <v>#DIV/0!</v>
      </c>
      <c r="U16" s="81">
        <v>0</v>
      </c>
      <c r="V16" s="82">
        <v>0</v>
      </c>
      <c r="W16" s="82">
        <f t="shared" si="8"/>
        <v>0</v>
      </c>
      <c r="X16" s="82">
        <f t="shared" si="9"/>
        <v>0</v>
      </c>
      <c r="Y16" s="82" t="e">
        <f t="shared" si="10"/>
        <v>#DIV/0!</v>
      </c>
    </row>
    <row r="17" spans="1:25" x14ac:dyDescent="0.25">
      <c r="A17" s="81">
        <f t="shared" si="1"/>
        <v>0</v>
      </c>
      <c r="B17" s="81">
        <f t="shared" si="1"/>
        <v>0</v>
      </c>
      <c r="C17" s="81" t="e">
        <f t="shared" si="1"/>
        <v>#DIV/0!</v>
      </c>
      <c r="D17" s="81" t="e">
        <f t="shared" si="2"/>
        <v>#DIV/0!</v>
      </c>
      <c r="E17" s="78">
        <f t="shared" ref="E17:K18" si="18">U17</f>
        <v>0</v>
      </c>
      <c r="F17" s="78">
        <f t="shared" si="18"/>
        <v>0</v>
      </c>
      <c r="G17" s="78">
        <f t="shared" si="18"/>
        <v>0</v>
      </c>
      <c r="H17" s="78">
        <f t="shared" si="18"/>
        <v>0</v>
      </c>
      <c r="I17" s="78" t="e">
        <f t="shared" si="18"/>
        <v>#DIV/0!</v>
      </c>
      <c r="J17" s="78">
        <f t="shared" si="18"/>
        <v>0</v>
      </c>
      <c r="K17" s="78">
        <f t="shared" si="18"/>
        <v>0</v>
      </c>
      <c r="L17" s="78"/>
      <c r="M17" s="82">
        <v>0</v>
      </c>
      <c r="N17" s="82">
        <f t="shared" si="12"/>
        <v>0</v>
      </c>
      <c r="O17" s="82">
        <f t="shared" si="13"/>
        <v>0</v>
      </c>
      <c r="P17" s="82">
        <f t="shared" si="14"/>
        <v>0</v>
      </c>
      <c r="Q17" s="82">
        <f t="shared" si="15"/>
        <v>0</v>
      </c>
      <c r="R17" s="82">
        <f t="shared" si="16"/>
        <v>0</v>
      </c>
      <c r="S17" s="82">
        <v>0</v>
      </c>
      <c r="T17" s="82" t="e">
        <f t="shared" si="17"/>
        <v>#DIV/0!</v>
      </c>
      <c r="U17" s="81">
        <v>0</v>
      </c>
      <c r="V17" s="82">
        <v>0</v>
      </c>
      <c r="W17" s="82">
        <f t="shared" si="8"/>
        <v>0</v>
      </c>
      <c r="X17" s="82">
        <f t="shared" si="9"/>
        <v>0</v>
      </c>
      <c r="Y17" s="82" t="e">
        <f t="shared" si="10"/>
        <v>#DIV/0!</v>
      </c>
    </row>
    <row r="18" spans="1:25" x14ac:dyDescent="0.25">
      <c r="A18" s="81">
        <f t="shared" ref="A18:C18" si="19">R18</f>
        <v>0</v>
      </c>
      <c r="B18" s="81">
        <f t="shared" si="19"/>
        <v>0</v>
      </c>
      <c r="C18" s="81" t="e">
        <f t="shared" si="19"/>
        <v>#DIV/0!</v>
      </c>
      <c r="D18" s="81" t="e">
        <f t="shared" si="2"/>
        <v>#DIV/0!</v>
      </c>
      <c r="E18" s="78">
        <f t="shared" si="18"/>
        <v>0</v>
      </c>
      <c r="F18" s="78">
        <f t="shared" si="18"/>
        <v>0</v>
      </c>
      <c r="G18" s="78">
        <f t="shared" si="18"/>
        <v>0</v>
      </c>
      <c r="H18" s="78">
        <f t="shared" si="18"/>
        <v>0</v>
      </c>
      <c r="I18" s="78" t="e">
        <f t="shared" si="18"/>
        <v>#DIV/0!</v>
      </c>
      <c r="J18" s="78">
        <f t="shared" si="18"/>
        <v>0</v>
      </c>
      <c r="K18" s="78">
        <f t="shared" si="18"/>
        <v>0</v>
      </c>
      <c r="L18" s="78"/>
      <c r="M18" s="82">
        <v>0</v>
      </c>
      <c r="N18" s="82">
        <f t="shared" si="12"/>
        <v>0</v>
      </c>
      <c r="O18" s="82">
        <f t="shared" si="13"/>
        <v>0</v>
      </c>
      <c r="P18" s="82">
        <f t="shared" si="14"/>
        <v>0</v>
      </c>
      <c r="Q18" s="82">
        <f t="shared" si="15"/>
        <v>0</v>
      </c>
      <c r="R18" s="82">
        <f t="shared" si="16"/>
        <v>0</v>
      </c>
      <c r="S18" s="82">
        <v>0</v>
      </c>
      <c r="T18" s="82" t="e">
        <f t="shared" si="17"/>
        <v>#DIV/0!</v>
      </c>
      <c r="U18" s="81">
        <v>0</v>
      </c>
      <c r="V18" s="82">
        <v>0</v>
      </c>
      <c r="W18" s="82">
        <f t="shared" si="8"/>
        <v>0</v>
      </c>
      <c r="X18" s="82">
        <f t="shared" si="9"/>
        <v>0</v>
      </c>
      <c r="Y18" s="82" t="e">
        <f t="shared" si="10"/>
        <v>#DIV/0!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5FA8-D03E-4495-9C28-1389C09DD1D4}">
  <dimension ref="A1"/>
  <sheetViews>
    <sheetView zoomScale="70" zoomScaleNormal="70" workbookViewId="0">
      <selection activeCell="AK24" sqref="AK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FA9CC-CFA0-4774-A457-7B38BF3210E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D533C-2CDF-4D41-A4CA-A939B95422A7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AD87E-9387-4A32-A997-A38AB112B12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192F4-0151-4345-BFB9-C745EDECA8C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32F71-E7CF-4088-A625-70603447863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85410-382C-4C52-A983-B6A7BCD57F7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Valuation</vt:lpstr>
      <vt:lpstr>Rate</vt:lpstr>
      <vt:lpstr>Sheet2</vt:lpstr>
      <vt:lpstr>Sheet3</vt:lpstr>
      <vt:lpstr>Sheet4</vt:lpstr>
      <vt:lpstr>Sheet5</vt:lpstr>
      <vt:lpstr>Sheet6</vt:lpstr>
      <vt:lpstr>Sheet8</vt:lpstr>
      <vt:lpstr>Sheet9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DESK-118</cp:lastModifiedBy>
  <dcterms:created xsi:type="dcterms:W3CDTF">2014-10-16T12:20:47Z</dcterms:created>
  <dcterms:modified xsi:type="dcterms:W3CDTF">2023-09-29T05:44:51Z</dcterms:modified>
</cp:coreProperties>
</file>