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Mahendra Singh Chouhan Bholaram Ustad Marg - Flat\"/>
    </mc:Choice>
  </mc:AlternateContent>
  <xr:revisionPtr revIDLastSave="0" documentId="13_ncr:1_{588FEE51-2E40-4E8B-A52A-117D156E4EE4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Calculation" sheetId="4" r:id="rId1"/>
    <sheet name="Sheet1" sheetId="29" r:id="rId2"/>
  </sheets>
  <calcPr calcId="191029"/>
</workbook>
</file>

<file path=xl/calcChain.xml><?xml version="1.0" encoding="utf-8"?>
<calcChain xmlns="http://schemas.openxmlformats.org/spreadsheetml/2006/main">
  <c r="N64" i="4" l="1"/>
  <c r="N63" i="4"/>
  <c r="N62" i="4"/>
  <c r="I49" i="4"/>
  <c r="I48" i="4"/>
  <c r="G47" i="4"/>
  <c r="J47" i="4"/>
  <c r="J46" i="4"/>
  <c r="I46" i="4"/>
  <c r="U53" i="4" l="1"/>
  <c r="U54" i="4" s="1"/>
  <c r="U47" i="4"/>
  <c r="O4" i="4" l="1"/>
  <c r="J2" i="4" l="1"/>
  <c r="L2" i="4" s="1"/>
  <c r="U37" i="4"/>
  <c r="U38" i="4" s="1"/>
  <c r="U40" i="4" s="1"/>
  <c r="U41" i="4" l="1"/>
  <c r="U42" i="4" s="1"/>
  <c r="W42" i="4" s="1"/>
  <c r="W38" i="4"/>
  <c r="C44" i="4" l="1"/>
  <c r="C50" i="4" s="1"/>
  <c r="C39" i="4"/>
  <c r="C49" i="4" s="1"/>
  <c r="O33" i="4"/>
  <c r="H33" i="4"/>
  <c r="I33" i="4" s="1"/>
  <c r="O32" i="4"/>
  <c r="H32" i="4"/>
  <c r="I32" i="4" s="1"/>
  <c r="O31" i="4"/>
  <c r="H31" i="4"/>
  <c r="I31" i="4" s="1"/>
  <c r="O30" i="4"/>
  <c r="H30" i="4"/>
  <c r="I30" i="4" s="1"/>
  <c r="O29" i="4"/>
  <c r="H29" i="4"/>
  <c r="I29" i="4" s="1"/>
  <c r="O28" i="4"/>
  <c r="H28" i="4"/>
  <c r="I28" i="4" s="1"/>
  <c r="O27" i="4"/>
  <c r="H27" i="4"/>
  <c r="I27" i="4" s="1"/>
  <c r="O26" i="4"/>
  <c r="H26" i="4"/>
  <c r="I26" i="4" s="1"/>
  <c r="O25" i="4"/>
  <c r="H25" i="4"/>
  <c r="I25" i="4" s="1"/>
  <c r="O24" i="4"/>
  <c r="H24" i="4"/>
  <c r="I24" i="4" s="1"/>
  <c r="O23" i="4"/>
  <c r="H23" i="4"/>
  <c r="I23" i="4" s="1"/>
  <c r="O22" i="4"/>
  <c r="H22" i="4"/>
  <c r="I22" i="4" s="1"/>
  <c r="O21" i="4"/>
  <c r="H21" i="4"/>
  <c r="I21" i="4" s="1"/>
  <c r="O20" i="4"/>
  <c r="H20" i="4"/>
  <c r="I20" i="4" s="1"/>
  <c r="O19" i="4"/>
  <c r="H19" i="4"/>
  <c r="I19" i="4" s="1"/>
  <c r="O18" i="4"/>
  <c r="H18" i="4"/>
  <c r="I18" i="4" s="1"/>
  <c r="O17" i="4"/>
  <c r="H17" i="4"/>
  <c r="I17" i="4" s="1"/>
  <c r="O16" i="4"/>
  <c r="H16" i="4"/>
  <c r="I16" i="4" s="1"/>
  <c r="O15" i="4"/>
  <c r="H15" i="4"/>
  <c r="I15" i="4" s="1"/>
  <c r="O14" i="4"/>
  <c r="H14" i="4"/>
  <c r="I14" i="4" s="1"/>
  <c r="O13" i="4"/>
  <c r="H13" i="4"/>
  <c r="I13" i="4" s="1"/>
  <c r="O12" i="4"/>
  <c r="H12" i="4"/>
  <c r="I12" i="4" s="1"/>
  <c r="O11" i="4"/>
  <c r="H11" i="4"/>
  <c r="I11" i="4" s="1"/>
  <c r="O10" i="4"/>
  <c r="H10" i="4"/>
  <c r="I10" i="4" s="1"/>
  <c r="O9" i="4"/>
  <c r="H9" i="4"/>
  <c r="I9" i="4" s="1"/>
  <c r="O8" i="4"/>
  <c r="H8" i="4"/>
  <c r="I8" i="4" s="1"/>
  <c r="C4" i="4"/>
  <c r="C47" i="4" s="1"/>
  <c r="J24" i="4" l="1"/>
  <c r="K24" i="4" s="1"/>
  <c r="L24" i="4" s="1"/>
  <c r="N24" i="4" s="1"/>
  <c r="J10" i="4"/>
  <c r="K10" i="4" s="1"/>
  <c r="L10" i="4" s="1"/>
  <c r="N10" i="4" s="1"/>
  <c r="J28" i="4"/>
  <c r="K28" i="4" s="1"/>
  <c r="L28" i="4" s="1"/>
  <c r="N28" i="4" s="1"/>
  <c r="J16" i="4"/>
  <c r="K16" i="4" s="1"/>
  <c r="L16" i="4" s="1"/>
  <c r="N16" i="4" s="1"/>
  <c r="M16" i="4" s="1"/>
  <c r="J32" i="4"/>
  <c r="K32" i="4" s="1"/>
  <c r="L32" i="4" s="1"/>
  <c r="N32" i="4" s="1"/>
  <c r="J11" i="4"/>
  <c r="K11" i="4" s="1"/>
  <c r="L11" i="4" s="1"/>
  <c r="N11" i="4" s="1"/>
  <c r="J20" i="4"/>
  <c r="K20" i="4" s="1"/>
  <c r="L20" i="4" s="1"/>
  <c r="N20" i="4" s="1"/>
  <c r="M20" i="4" s="1"/>
  <c r="J14" i="4"/>
  <c r="K14" i="4" s="1"/>
  <c r="L14" i="4" s="1"/>
  <c r="N14" i="4" s="1"/>
  <c r="J12" i="4"/>
  <c r="K12" i="4" s="1"/>
  <c r="L12" i="4" s="1"/>
  <c r="N12" i="4" s="1"/>
  <c r="M12" i="4" s="1"/>
  <c r="J17" i="4"/>
  <c r="K17" i="4" s="1"/>
  <c r="L17" i="4" s="1"/>
  <c r="N17" i="4" s="1"/>
  <c r="J21" i="4"/>
  <c r="K21" i="4" s="1"/>
  <c r="L21" i="4" s="1"/>
  <c r="N21" i="4" s="1"/>
  <c r="M21" i="4" s="1"/>
  <c r="J25" i="4"/>
  <c r="K25" i="4" s="1"/>
  <c r="L25" i="4" s="1"/>
  <c r="N25" i="4" s="1"/>
  <c r="M25" i="4" s="1"/>
  <c r="J29" i="4"/>
  <c r="K29" i="4" s="1"/>
  <c r="L29" i="4" s="1"/>
  <c r="N29" i="4" s="1"/>
  <c r="M29" i="4" s="1"/>
  <c r="J33" i="4"/>
  <c r="K33" i="4" s="1"/>
  <c r="L33" i="4" s="1"/>
  <c r="N33" i="4" s="1"/>
  <c r="J15" i="4"/>
  <c r="K15" i="4" s="1"/>
  <c r="L15" i="4" s="1"/>
  <c r="N15" i="4" s="1"/>
  <c r="M15" i="4" s="1"/>
  <c r="J19" i="4"/>
  <c r="K19" i="4" s="1"/>
  <c r="L19" i="4" s="1"/>
  <c r="N19" i="4" s="1"/>
  <c r="M19" i="4" s="1"/>
  <c r="J23" i="4"/>
  <c r="K23" i="4" s="1"/>
  <c r="L23" i="4" s="1"/>
  <c r="N23" i="4" s="1"/>
  <c r="J27" i="4"/>
  <c r="K27" i="4" s="1"/>
  <c r="L27" i="4" s="1"/>
  <c r="N27" i="4" s="1"/>
  <c r="J31" i="4"/>
  <c r="K31" i="4" s="1"/>
  <c r="L31" i="4" s="1"/>
  <c r="N31" i="4" s="1"/>
  <c r="M31" i="4" s="1"/>
  <c r="J13" i="4"/>
  <c r="K13" i="4" s="1"/>
  <c r="L13" i="4" s="1"/>
  <c r="N13" i="4" s="1"/>
  <c r="M13" i="4" s="1"/>
  <c r="J18" i="4"/>
  <c r="K18" i="4" s="1"/>
  <c r="L18" i="4" s="1"/>
  <c r="N18" i="4" s="1"/>
  <c r="M18" i="4" s="1"/>
  <c r="J22" i="4"/>
  <c r="K22" i="4" s="1"/>
  <c r="L22" i="4" s="1"/>
  <c r="N22" i="4" s="1"/>
  <c r="J26" i="4"/>
  <c r="K26" i="4" s="1"/>
  <c r="L26" i="4" s="1"/>
  <c r="N26" i="4" s="1"/>
  <c r="M26" i="4" s="1"/>
  <c r="J30" i="4"/>
  <c r="K30" i="4" s="1"/>
  <c r="L30" i="4" s="1"/>
  <c r="N30" i="4" s="1"/>
  <c r="M30" i="4" s="1"/>
  <c r="J9" i="4"/>
  <c r="K9" i="4" s="1"/>
  <c r="L9" i="4" s="1"/>
  <c r="N9" i="4" s="1"/>
  <c r="M9" i="4" s="1"/>
  <c r="J8" i="4"/>
  <c r="K8" i="4" s="1"/>
  <c r="L8" i="4" s="1"/>
  <c r="N8" i="4" s="1"/>
  <c r="M17" i="4"/>
  <c r="M22" i="4"/>
  <c r="M23" i="4"/>
  <c r="M24" i="4"/>
  <c r="M27" i="4"/>
  <c r="M28" i="4"/>
  <c r="M32" i="4"/>
  <c r="M33" i="4"/>
  <c r="O34" i="4"/>
  <c r="C54" i="4" s="1"/>
  <c r="M10" i="4"/>
  <c r="M14" i="4"/>
  <c r="M11" i="4"/>
  <c r="N34" i="4" l="1"/>
  <c r="L3" i="4" s="1"/>
  <c r="L4" i="4" s="1"/>
  <c r="M8" i="4"/>
  <c r="M34" i="4" s="1"/>
  <c r="C48" i="4" l="1"/>
  <c r="C51" i="4" s="1"/>
  <c r="D56" i="4" l="1"/>
  <c r="C53" i="4"/>
  <c r="C52" i="4"/>
</calcChain>
</file>

<file path=xl/sharedStrings.xml><?xml version="1.0" encoding="utf-8"?>
<sst xmlns="http://schemas.openxmlformats.org/spreadsheetml/2006/main" count="84" uniqueCount="73">
  <si>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</si>
  <si>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</si>
  <si>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</si>
  <si>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</si>
  <si>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</si>
  <si>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</si>
  <si>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</si>
  <si>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</si>
  <si>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</si>
  <si>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</si>
  <si>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</si>
  <si>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</si>
  <si>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</si>
  <si>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</si>
  <si>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</si>
  <si>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</si>
  <si>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</si>
  <si>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</si>
  <si>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</si>
  <si>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Interior and other Development</t>
  </si>
  <si>
    <t>Interior and Other Development</t>
  </si>
  <si>
    <t>Normal Case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</si>
  <si>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</si>
  <si>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</si>
  <si>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</si>
  <si>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</si>
  <si>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</si>
  <si>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</si>
  <si>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</si>
  <si>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</si>
  <si>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</si>
  <si>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</si>
  <si>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</si>
  <si>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(Sq. Ft.)</t>
  </si>
  <si>
    <t>Sq. Ft.</t>
  </si>
  <si>
    <t>Land</t>
  </si>
  <si>
    <t>Commercial Unit Value</t>
  </si>
  <si>
    <t>Built up Area</t>
  </si>
  <si>
    <t>Residential</t>
  </si>
  <si>
    <t xml:space="preserve">depreciation </t>
  </si>
  <si>
    <t>Cost of const</t>
  </si>
  <si>
    <t>Mumbai</t>
  </si>
  <si>
    <t>Thane</t>
  </si>
  <si>
    <t>Incresed 5% Floorwise</t>
  </si>
  <si>
    <t>years</t>
  </si>
  <si>
    <t>%</t>
  </si>
  <si>
    <t>RCC</t>
  </si>
  <si>
    <t>Guideline Rate (New Proerty)</t>
  </si>
  <si>
    <t>Sq. Mtr.</t>
  </si>
  <si>
    <t>2-5</t>
  </si>
  <si>
    <t>floor</t>
  </si>
  <si>
    <t>(-) Land Cost</t>
  </si>
  <si>
    <t>5-10</t>
  </si>
  <si>
    <t>Increas</t>
  </si>
  <si>
    <t>g+4</t>
  </si>
  <si>
    <t>no incre</t>
  </si>
  <si>
    <t>10-20</t>
  </si>
  <si>
    <t>Depreciation %</t>
  </si>
  <si>
    <t>20-30</t>
  </si>
  <si>
    <t>11-20</t>
  </si>
  <si>
    <t>Guideline Rate (After Depreciation)</t>
  </si>
  <si>
    <t>30-40</t>
  </si>
  <si>
    <t>21-30</t>
  </si>
  <si>
    <t>40-50</t>
  </si>
  <si>
    <t>31 and above</t>
  </si>
  <si>
    <t>50-60</t>
  </si>
  <si>
    <t>above 60</t>
  </si>
  <si>
    <t>Rent</t>
  </si>
  <si>
    <t>SBUA</t>
  </si>
  <si>
    <t>Construction Cost</t>
  </si>
  <si>
    <t xml:space="preserve">Age </t>
  </si>
  <si>
    <t>Year of Construction 2023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</si>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</sst>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2" fontId="1" fillId="0" borderId="0" xfId="0" applyNumberFormat="1" applyFont="1"/>
    <xf numFmtId="0" fontId="9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4" fontId="9" fillId="0" borderId="0" xfId="0" applyNumberFormat="1" applyFont="1"/>
    <xf numFmtId="43" fontId="15" fillId="0" borderId="0" xfId="0" applyNumberFormat="1" applyFont="1"/>
    <xf numFmtId="2" fontId="3" fillId="0" borderId="0" xfId="0" applyNumberFormat="1" applyFont="1"/>
    <xf numFmtId="3" fontId="1" fillId="0" borderId="0" xfId="0" applyNumberFormat="1" applyFont="1"/>
    <xf numFmtId="0" fontId="0" fillId="0" borderId="1" xfId="0" applyBorder="1"/>
    <xf numFmtId="43" fontId="0" fillId="0" borderId="1" xfId="1" applyFont="1" applyBorder="1"/>
    <xf numFmtId="0" fontId="17" fillId="0" borderId="1" xfId="0" applyFont="1" applyBorder="1" applyAlignment="1">
      <alignment horizontal="center" vertical="center"/>
    </xf>
    <xf numFmtId="9" fontId="0" fillId="0" borderId="1" xfId="0" applyNumberFormat="1" applyBorder="1"/>
    <xf numFmtId="43" fontId="0" fillId="2" borderId="1" xfId="1" applyFont="1" applyFill="1" applyBorder="1"/>
    <xf numFmtId="0" fontId="0" fillId="2" borderId="1" xfId="0" applyFill="1" applyBorder="1"/>
    <xf numFmtId="43" fontId="0" fillId="2" borderId="1" xfId="0" applyNumberFormat="1" applyFill="1" applyBorder="1"/>
    <xf numFmtId="0" fontId="0" fillId="0" borderId="1" xfId="0" quotePrefix="1" applyBorder="1"/>
    <xf numFmtId="16" fontId="0" fillId="0" borderId="1" xfId="0" quotePrefix="1" applyNumberFormat="1" applyBorder="1"/>
    <xf numFmtId="17" fontId="0" fillId="0" borderId="1" xfId="0" quotePrefix="1" applyNumberFormat="1" applyBorder="1"/>
    <xf numFmtId="43" fontId="0" fillId="0" borderId="0" xfId="1" applyFont="1" applyBorder="1"/>
    <xf numFmtId="0" fontId="17" fillId="0" borderId="0" xfId="0" applyFont="1"/>
    <xf numFmtId="43" fontId="17" fillId="0" borderId="0" xfId="1" applyFont="1" applyBorder="1"/>
    <xf numFmtId="43" fontId="0" fillId="0" borderId="0" xfId="0" applyNumberFormat="1"/>
    <xf numFmtId="9" fontId="0" fillId="0" borderId="0" xfId="0" applyNumberForma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top"/>
    </xf>
    <xf numFmtId="0" fontId="10" fillId="0" borderId="0" xfId="0" applyFont="1" applyAlignment="1">
      <alignment horizontal="left"/>
    </xf>
    <xf numFmtId="9" fontId="1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right"/>
    </xf>
    <xf numFmtId="3" fontId="1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top" wrapText="1"/>
    </xf>
    <xf numFmtId="3" fontId="8" fillId="0" borderId="0" xfId="0" applyNumberFormat="1" applyFont="1"/>
    <xf numFmtId="3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3" fontId="18" fillId="0" borderId="0" xfId="0" applyNumberFormat="1" applyFont="1"/>
    <xf numFmtId="3" fontId="9" fillId="0" borderId="0" xfId="0" applyNumberFormat="1" applyFont="1"/>
    <xf numFmtId="3" fontId="18" fillId="0" borderId="0" xfId="0" applyNumberFormat="1" applyFont="1" applyAlignment="1">
      <alignment vertical="top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vertical="top"/>
    </xf>
    <xf numFmtId="0" fontId="9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19" fillId="0" borderId="0" xfId="0" applyFont="1" applyAlignment="1">
      <alignment horizontal="right" vertical="top" wrapText="1" shrinkToFit="1"/>
    </xf>
    <xf numFmtId="1" fontId="9" fillId="0" borderId="0" xfId="0" applyNumberFormat="1" applyFont="1" applyAlignment="1">
      <alignment horizontal="right" vertical="top"/>
    </xf>
    <xf numFmtId="1" fontId="9" fillId="0" borderId="0" xfId="0" applyNumberFormat="1" applyFont="1" applyAlignment="1">
      <alignment vertical="top"/>
    </xf>
    <xf numFmtId="43" fontId="9" fillId="0" borderId="0" xfId="1" applyFont="1"/>
    <xf numFmtId="0" fontId="9" fillId="0" borderId="0" xfId="0" applyFont="1" applyAlignment="1">
      <alignment horizontal="right"/>
    </xf>
    <xf numFmtId="4" fontId="18" fillId="0" borderId="0" xfId="0" applyNumberFormat="1" applyFont="1"/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vertical="top"/>
    </xf>
    <xf numFmtId="43" fontId="3" fillId="0" borderId="0" xfId="1" applyFont="1"/>
    <xf numFmtId="0" fontId="1" fillId="0" borderId="0" xfId="0" applyFont="1" applyAlignment="1">
      <alignment horizontal="right"/>
    </xf>
    <xf numFmtId="43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9"/>
  <sheetViews>
    <sheetView tabSelected="1" zoomScale="85" zoomScaleNormal="85" workbookViewId="0">
      <selection activeCell="M39" sqref="M39"/>
    </sheetView>
  </sheetViews>
  <sheetFormatPr defaultRowHeight="16.5" x14ac:dyDescent="0.3"/>
  <cols>
    <col min="1" max="1" width="9.140625" style="27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6" width="16" style="7" customWidth="1"/>
    <col min="7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3.140625" style="7" customWidth="1"/>
    <col min="12" max="12" width="14.140625" style="1" customWidth="1"/>
    <col min="13" max="13" width="13.7109375" style="7" bestFit="1" customWidth="1"/>
    <col min="14" max="14" width="14.85546875" style="7" customWidth="1"/>
    <col min="15" max="15" width="14.85546875" style="7" bestFit="1" customWidth="1"/>
    <col min="16" max="20" width="9.140625" style="1"/>
    <col min="21" max="21" width="15.5703125" style="1" customWidth="1"/>
    <col min="22" max="22" width="9.140625" style="1"/>
    <col min="23" max="23" width="13" style="1" customWidth="1"/>
    <col min="24" max="16384" width="9.140625" style="1"/>
  </cols>
  <sheetData>
    <row r="1" spans="1:15" ht="33" x14ac:dyDescent="0.3">
      <c r="B1" s="13" t="s">
        <v>36</v>
      </c>
      <c r="K1" s="7" t="s">
        <v>25</v>
      </c>
    </row>
    <row r="2" spans="1:15" x14ac:dyDescent="0.3">
      <c r="B2" s="19" t="s">
        <v>35</v>
      </c>
      <c r="C2" s="70">
        <v>1118</v>
      </c>
      <c r="E2" s="22"/>
      <c r="F2" s="22"/>
      <c r="G2" s="69"/>
      <c r="H2" s="1"/>
      <c r="I2" s="1"/>
      <c r="J2" s="41">
        <f>C2</f>
        <v>1118</v>
      </c>
      <c r="K2" s="41">
        <v>1559</v>
      </c>
      <c r="L2" s="105">
        <f>J2*K2</f>
        <v>1742962</v>
      </c>
    </row>
    <row r="3" spans="1:15" x14ac:dyDescent="0.3">
      <c r="B3" s="20" t="s">
        <v>6</v>
      </c>
      <c r="C3" s="39">
        <v>3000</v>
      </c>
      <c r="D3" s="14"/>
      <c r="E3" s="18"/>
      <c r="F3" s="18"/>
      <c r="G3" s="14"/>
      <c r="H3" s="1"/>
      <c r="I3" s="1"/>
      <c r="J3" s="41"/>
      <c r="K3" s="42"/>
      <c r="L3" s="105">
        <f>N34</f>
        <v>1425450</v>
      </c>
    </row>
    <row r="4" spans="1:15" x14ac:dyDescent="0.3">
      <c r="B4" s="71" t="s">
        <v>18</v>
      </c>
      <c r="C4" s="46">
        <f>ROUND((C2*C3),0)</f>
        <v>3354000</v>
      </c>
      <c r="F4" s="18"/>
      <c r="G4" s="18"/>
      <c r="J4" s="41"/>
      <c r="K4" s="42"/>
      <c r="L4" s="105">
        <f>SUM(L2:L3)</f>
        <v>3168412</v>
      </c>
      <c r="N4" s="7">
        <v>20000</v>
      </c>
      <c r="O4" s="7">
        <f>N4/10.764</f>
        <v>1858.0453363062061</v>
      </c>
    </row>
    <row r="5" spans="1:15" x14ac:dyDescent="0.3">
      <c r="B5" s="13" t="s">
        <v>14</v>
      </c>
    </row>
    <row r="6" spans="1:15" s="3" customFormat="1" ht="60" x14ac:dyDescent="0.2">
      <c r="A6" s="28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29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30" t="s">
        <v>26</v>
      </c>
      <c r="N6" s="5" t="s">
        <v>17</v>
      </c>
      <c r="O6" s="5" t="s">
        <v>22</v>
      </c>
    </row>
    <row r="7" spans="1:15" s="3" customFormat="1" ht="15" x14ac:dyDescent="0.2">
      <c r="A7" s="28"/>
      <c r="B7" s="4"/>
      <c r="C7" s="4" t="s">
        <v>33</v>
      </c>
      <c r="D7" s="4"/>
      <c r="E7" s="4"/>
      <c r="F7" s="4"/>
      <c r="G7" s="29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5" s="11" customFormat="1" x14ac:dyDescent="0.25">
      <c r="A8" s="36">
        <v>1</v>
      </c>
      <c r="B8" s="33" t="s">
        <v>68</v>
      </c>
      <c r="C8" s="31">
        <v>1118</v>
      </c>
      <c r="D8" s="37">
        <v>2013</v>
      </c>
      <c r="E8" s="37">
        <v>2023</v>
      </c>
      <c r="F8" s="37">
        <v>60</v>
      </c>
      <c r="G8" s="43">
        <v>1500</v>
      </c>
      <c r="H8" s="44">
        <f t="shared" ref="H8:H33" si="0">E8-D8</f>
        <v>10</v>
      </c>
      <c r="I8" s="44">
        <f t="shared" ref="I8:I33" si="1">F8-H8</f>
        <v>50</v>
      </c>
      <c r="J8" s="104">
        <f t="shared" ref="J8:J33" si="2">IF(H8&gt;=5,90*H8/F8,0)</f>
        <v>15</v>
      </c>
      <c r="K8" s="44">
        <f t="shared" ref="K8:K33" si="3">G8/100*J8</f>
        <v>225</v>
      </c>
      <c r="L8" s="44">
        <f t="shared" ref="L8:L33" si="4">ROUND((G8-K8),0)</f>
        <v>1275</v>
      </c>
      <c r="M8" s="44">
        <f t="shared" ref="M8:M33" si="5">O8-N8</f>
        <v>251550</v>
      </c>
      <c r="N8" s="44">
        <f t="shared" ref="N8:N33" si="6">ROUND((L8*C8),0)</f>
        <v>1425450</v>
      </c>
      <c r="O8" s="44">
        <f t="shared" ref="O8:O33" si="7">ROUND((C8*G8),0)</f>
        <v>1677000</v>
      </c>
    </row>
    <row r="9" spans="1:15" s="11" customFormat="1" hidden="1" x14ac:dyDescent="0.25">
      <c r="A9" s="38">
        <v>2</v>
      </c>
      <c r="B9" s="33"/>
      <c r="C9" s="31">
        <v>0</v>
      </c>
      <c r="D9" s="37">
        <v>0</v>
      </c>
      <c r="E9" s="37">
        <v>0</v>
      </c>
      <c r="F9" s="37">
        <v>60</v>
      </c>
      <c r="G9" s="43">
        <v>0</v>
      </c>
      <c r="H9" s="44">
        <f t="shared" si="0"/>
        <v>0</v>
      </c>
      <c r="I9" s="44">
        <f t="shared" si="1"/>
        <v>60</v>
      </c>
      <c r="J9" s="44">
        <f t="shared" si="2"/>
        <v>0</v>
      </c>
      <c r="K9" s="44">
        <f t="shared" si="3"/>
        <v>0</v>
      </c>
      <c r="L9" s="44">
        <f t="shared" si="4"/>
        <v>0</v>
      </c>
      <c r="M9" s="44">
        <f t="shared" si="5"/>
        <v>0</v>
      </c>
      <c r="N9" s="44">
        <f t="shared" si="6"/>
        <v>0</v>
      </c>
      <c r="O9" s="44">
        <f t="shared" si="7"/>
        <v>0</v>
      </c>
    </row>
    <row r="10" spans="1:15" s="11" customFormat="1" ht="17.25" hidden="1" customHeight="1" x14ac:dyDescent="0.25">
      <c r="A10" s="36">
        <v>3</v>
      </c>
      <c r="B10" s="33"/>
      <c r="C10" s="31">
        <v>0</v>
      </c>
      <c r="D10" s="37">
        <v>0</v>
      </c>
      <c r="E10" s="37">
        <v>0</v>
      </c>
      <c r="F10" s="37">
        <v>60</v>
      </c>
      <c r="G10" s="43">
        <v>0</v>
      </c>
      <c r="H10" s="44">
        <f t="shared" si="0"/>
        <v>0</v>
      </c>
      <c r="I10" s="44">
        <f t="shared" si="1"/>
        <v>60</v>
      </c>
      <c r="J10" s="44">
        <f t="shared" si="2"/>
        <v>0</v>
      </c>
      <c r="K10" s="44">
        <f t="shared" si="3"/>
        <v>0</v>
      </c>
      <c r="L10" s="44">
        <f t="shared" si="4"/>
        <v>0</v>
      </c>
      <c r="M10" s="44">
        <f t="shared" si="5"/>
        <v>0</v>
      </c>
      <c r="N10" s="44">
        <f t="shared" si="6"/>
        <v>0</v>
      </c>
      <c r="O10" s="44">
        <f t="shared" si="7"/>
        <v>0</v>
      </c>
    </row>
    <row r="11" spans="1:15" s="11" customFormat="1" hidden="1" x14ac:dyDescent="0.25">
      <c r="A11" s="38">
        <v>4</v>
      </c>
      <c r="B11" s="33"/>
      <c r="C11" s="31">
        <v>0</v>
      </c>
      <c r="D11" s="37">
        <v>0</v>
      </c>
      <c r="E11" s="37">
        <v>0</v>
      </c>
      <c r="F11" s="37">
        <v>60</v>
      </c>
      <c r="G11" s="43">
        <v>0</v>
      </c>
      <c r="H11" s="44">
        <f t="shared" si="0"/>
        <v>0</v>
      </c>
      <c r="I11" s="44">
        <f t="shared" si="1"/>
        <v>60</v>
      </c>
      <c r="J11" s="44">
        <f t="shared" si="2"/>
        <v>0</v>
      </c>
      <c r="K11" s="44">
        <f t="shared" si="3"/>
        <v>0</v>
      </c>
      <c r="L11" s="44">
        <f t="shared" si="4"/>
        <v>0</v>
      </c>
      <c r="M11" s="44">
        <f t="shared" si="5"/>
        <v>0</v>
      </c>
      <c r="N11" s="44">
        <f t="shared" si="6"/>
        <v>0</v>
      </c>
      <c r="O11" s="44">
        <f t="shared" si="7"/>
        <v>0</v>
      </c>
    </row>
    <row r="12" spans="1:15" s="11" customFormat="1" hidden="1" x14ac:dyDescent="0.25">
      <c r="A12" s="36">
        <v>5</v>
      </c>
      <c r="B12" s="33"/>
      <c r="C12" s="31">
        <v>0</v>
      </c>
      <c r="D12" s="37">
        <v>0</v>
      </c>
      <c r="E12" s="37">
        <v>0</v>
      </c>
      <c r="F12" s="37">
        <v>60</v>
      </c>
      <c r="G12" s="43">
        <v>0</v>
      </c>
      <c r="H12" s="44">
        <f t="shared" si="0"/>
        <v>0</v>
      </c>
      <c r="I12" s="44">
        <f t="shared" si="1"/>
        <v>60</v>
      </c>
      <c r="J12" s="44">
        <f t="shared" si="2"/>
        <v>0</v>
      </c>
      <c r="K12" s="44">
        <f t="shared" si="3"/>
        <v>0</v>
      </c>
      <c r="L12" s="44">
        <f t="shared" si="4"/>
        <v>0</v>
      </c>
      <c r="M12" s="44">
        <f t="shared" si="5"/>
        <v>0</v>
      </c>
      <c r="N12" s="44">
        <f t="shared" si="6"/>
        <v>0</v>
      </c>
      <c r="O12" s="44">
        <f t="shared" si="7"/>
        <v>0</v>
      </c>
    </row>
    <row r="13" spans="1:15" hidden="1" x14ac:dyDescent="0.3">
      <c r="A13" s="32">
        <v>6</v>
      </c>
      <c r="B13" s="33"/>
      <c r="C13" s="31">
        <v>0</v>
      </c>
      <c r="D13" s="24">
        <v>0</v>
      </c>
      <c r="E13" s="24">
        <v>0</v>
      </c>
      <c r="F13" s="24">
        <v>60</v>
      </c>
      <c r="G13" s="45">
        <v>0</v>
      </c>
      <c r="H13" s="44">
        <f t="shared" si="0"/>
        <v>0</v>
      </c>
      <c r="I13" s="44">
        <f t="shared" si="1"/>
        <v>60</v>
      </c>
      <c r="J13" s="44">
        <f t="shared" si="2"/>
        <v>0</v>
      </c>
      <c r="K13" s="44">
        <f t="shared" si="3"/>
        <v>0</v>
      </c>
      <c r="L13" s="44">
        <f t="shared" si="4"/>
        <v>0</v>
      </c>
      <c r="M13" s="46">
        <f t="shared" si="5"/>
        <v>0</v>
      </c>
      <c r="N13" s="44">
        <f t="shared" si="6"/>
        <v>0</v>
      </c>
      <c r="O13" s="44">
        <f t="shared" si="7"/>
        <v>0</v>
      </c>
    </row>
    <row r="14" spans="1:15" hidden="1" x14ac:dyDescent="0.3">
      <c r="A14" s="20">
        <v>7</v>
      </c>
      <c r="B14" s="33"/>
      <c r="C14" s="31">
        <v>0</v>
      </c>
      <c r="D14" s="24">
        <v>0</v>
      </c>
      <c r="E14" s="24">
        <v>0</v>
      </c>
      <c r="F14" s="24">
        <v>60</v>
      </c>
      <c r="G14" s="45">
        <v>0</v>
      </c>
      <c r="H14" s="44">
        <f t="shared" si="0"/>
        <v>0</v>
      </c>
      <c r="I14" s="44">
        <f t="shared" si="1"/>
        <v>60</v>
      </c>
      <c r="J14" s="44">
        <f t="shared" si="2"/>
        <v>0</v>
      </c>
      <c r="K14" s="44">
        <f t="shared" si="3"/>
        <v>0</v>
      </c>
      <c r="L14" s="44">
        <f t="shared" si="4"/>
        <v>0</v>
      </c>
      <c r="M14" s="46">
        <f t="shared" si="5"/>
        <v>0</v>
      </c>
      <c r="N14" s="44">
        <f t="shared" si="6"/>
        <v>0</v>
      </c>
      <c r="O14" s="44">
        <f t="shared" si="7"/>
        <v>0</v>
      </c>
    </row>
    <row r="15" spans="1:15" hidden="1" x14ac:dyDescent="0.3">
      <c r="A15" s="32">
        <v>8</v>
      </c>
      <c r="B15" s="33"/>
      <c r="C15" s="31">
        <v>0</v>
      </c>
      <c r="D15" s="24">
        <v>0</v>
      </c>
      <c r="E15" s="24">
        <v>0</v>
      </c>
      <c r="F15" s="24">
        <v>60</v>
      </c>
      <c r="G15" s="45">
        <v>0</v>
      </c>
      <c r="H15" s="44">
        <f t="shared" si="0"/>
        <v>0</v>
      </c>
      <c r="I15" s="44">
        <f t="shared" si="1"/>
        <v>60</v>
      </c>
      <c r="J15" s="44">
        <f t="shared" si="2"/>
        <v>0</v>
      </c>
      <c r="K15" s="44">
        <f t="shared" si="3"/>
        <v>0</v>
      </c>
      <c r="L15" s="44">
        <f t="shared" si="4"/>
        <v>0</v>
      </c>
      <c r="M15" s="46">
        <f t="shared" si="5"/>
        <v>0</v>
      </c>
      <c r="N15" s="44">
        <f t="shared" si="6"/>
        <v>0</v>
      </c>
      <c r="O15" s="44">
        <f t="shared" si="7"/>
        <v>0</v>
      </c>
    </row>
    <row r="16" spans="1:15" hidden="1" x14ac:dyDescent="0.3">
      <c r="A16" s="20">
        <v>9</v>
      </c>
      <c r="B16" s="33"/>
      <c r="C16" s="31">
        <v>0</v>
      </c>
      <c r="D16" s="24">
        <v>0</v>
      </c>
      <c r="E16" s="24">
        <v>0</v>
      </c>
      <c r="F16" s="24">
        <v>60</v>
      </c>
      <c r="G16" s="45">
        <v>0</v>
      </c>
      <c r="H16" s="44">
        <f t="shared" si="0"/>
        <v>0</v>
      </c>
      <c r="I16" s="44">
        <f t="shared" si="1"/>
        <v>60</v>
      </c>
      <c r="J16" s="44">
        <f t="shared" si="2"/>
        <v>0</v>
      </c>
      <c r="K16" s="44">
        <f t="shared" si="3"/>
        <v>0</v>
      </c>
      <c r="L16" s="44">
        <f t="shared" si="4"/>
        <v>0</v>
      </c>
      <c r="M16" s="46">
        <f t="shared" si="5"/>
        <v>0</v>
      </c>
      <c r="N16" s="44">
        <f t="shared" si="6"/>
        <v>0</v>
      </c>
      <c r="O16" s="44">
        <f t="shared" si="7"/>
        <v>0</v>
      </c>
    </row>
    <row r="17" spans="1:15" hidden="1" x14ac:dyDescent="0.3">
      <c r="A17" s="32">
        <v>10</v>
      </c>
      <c r="B17" s="33"/>
      <c r="C17" s="31">
        <v>0</v>
      </c>
      <c r="D17" s="24">
        <v>0</v>
      </c>
      <c r="E17" s="24">
        <v>0</v>
      </c>
      <c r="F17" s="24">
        <v>60</v>
      </c>
      <c r="G17" s="45">
        <v>0</v>
      </c>
      <c r="H17" s="44">
        <f t="shared" si="0"/>
        <v>0</v>
      </c>
      <c r="I17" s="44">
        <f t="shared" si="1"/>
        <v>60</v>
      </c>
      <c r="J17" s="44">
        <f t="shared" si="2"/>
        <v>0</v>
      </c>
      <c r="K17" s="44">
        <f t="shared" si="3"/>
        <v>0</v>
      </c>
      <c r="L17" s="44">
        <f t="shared" si="4"/>
        <v>0</v>
      </c>
      <c r="M17" s="46">
        <f t="shared" si="5"/>
        <v>0</v>
      </c>
      <c r="N17" s="44">
        <f t="shared" si="6"/>
        <v>0</v>
      </c>
      <c r="O17" s="44">
        <f t="shared" si="7"/>
        <v>0</v>
      </c>
    </row>
    <row r="18" spans="1:15" hidden="1" x14ac:dyDescent="0.3">
      <c r="A18" s="20">
        <v>11</v>
      </c>
      <c r="B18" s="33"/>
      <c r="C18" s="31">
        <v>0</v>
      </c>
      <c r="D18" s="24">
        <v>0</v>
      </c>
      <c r="E18" s="24">
        <v>0</v>
      </c>
      <c r="F18" s="24">
        <v>60</v>
      </c>
      <c r="G18" s="45">
        <v>0</v>
      </c>
      <c r="H18" s="44">
        <f t="shared" si="0"/>
        <v>0</v>
      </c>
      <c r="I18" s="44">
        <f t="shared" si="1"/>
        <v>60</v>
      </c>
      <c r="J18" s="44">
        <f t="shared" si="2"/>
        <v>0</v>
      </c>
      <c r="K18" s="44">
        <f t="shared" si="3"/>
        <v>0</v>
      </c>
      <c r="L18" s="44">
        <f t="shared" si="4"/>
        <v>0</v>
      </c>
      <c r="M18" s="46">
        <f t="shared" si="5"/>
        <v>0</v>
      </c>
      <c r="N18" s="44">
        <f t="shared" si="6"/>
        <v>0</v>
      </c>
      <c r="O18" s="44">
        <f t="shared" si="7"/>
        <v>0</v>
      </c>
    </row>
    <row r="19" spans="1:15" hidden="1" x14ac:dyDescent="0.3">
      <c r="A19" s="32">
        <v>12</v>
      </c>
      <c r="B19" s="33"/>
      <c r="C19" s="31">
        <v>0</v>
      </c>
      <c r="D19" s="24">
        <v>0</v>
      </c>
      <c r="E19" s="24">
        <v>0</v>
      </c>
      <c r="F19" s="24">
        <v>60</v>
      </c>
      <c r="G19" s="45">
        <v>0</v>
      </c>
      <c r="H19" s="44">
        <f t="shared" si="0"/>
        <v>0</v>
      </c>
      <c r="I19" s="44">
        <f t="shared" si="1"/>
        <v>60</v>
      </c>
      <c r="J19" s="44">
        <f t="shared" si="2"/>
        <v>0</v>
      </c>
      <c r="K19" s="44">
        <f t="shared" si="3"/>
        <v>0</v>
      </c>
      <c r="L19" s="44">
        <f t="shared" si="4"/>
        <v>0</v>
      </c>
      <c r="M19" s="46">
        <f t="shared" si="5"/>
        <v>0</v>
      </c>
      <c r="N19" s="44">
        <f t="shared" si="6"/>
        <v>0</v>
      </c>
      <c r="O19" s="44">
        <f t="shared" si="7"/>
        <v>0</v>
      </c>
    </row>
    <row r="20" spans="1:15" hidden="1" x14ac:dyDescent="0.3">
      <c r="A20" s="20">
        <v>13</v>
      </c>
      <c r="B20" s="33"/>
      <c r="C20" s="31">
        <v>0</v>
      </c>
      <c r="D20" s="24">
        <v>0</v>
      </c>
      <c r="E20" s="24">
        <v>0</v>
      </c>
      <c r="F20" s="24">
        <v>60</v>
      </c>
      <c r="G20" s="45">
        <v>0</v>
      </c>
      <c r="H20" s="44">
        <f t="shared" si="0"/>
        <v>0</v>
      </c>
      <c r="I20" s="44">
        <f t="shared" si="1"/>
        <v>60</v>
      </c>
      <c r="J20" s="44">
        <f t="shared" si="2"/>
        <v>0</v>
      </c>
      <c r="K20" s="44">
        <f t="shared" si="3"/>
        <v>0</v>
      </c>
      <c r="L20" s="44">
        <f t="shared" si="4"/>
        <v>0</v>
      </c>
      <c r="M20" s="46">
        <f t="shared" si="5"/>
        <v>0</v>
      </c>
      <c r="N20" s="44">
        <f t="shared" si="6"/>
        <v>0</v>
      </c>
      <c r="O20" s="44">
        <f t="shared" si="7"/>
        <v>0</v>
      </c>
    </row>
    <row r="21" spans="1:15" hidden="1" x14ac:dyDescent="0.3">
      <c r="A21" s="32">
        <v>14</v>
      </c>
      <c r="B21" s="33"/>
      <c r="C21" s="31">
        <v>0</v>
      </c>
      <c r="D21" s="24">
        <v>0</v>
      </c>
      <c r="E21" s="24">
        <v>0</v>
      </c>
      <c r="F21" s="24">
        <v>60</v>
      </c>
      <c r="G21" s="45">
        <v>0</v>
      </c>
      <c r="H21" s="44">
        <f t="shared" si="0"/>
        <v>0</v>
      </c>
      <c r="I21" s="44">
        <f t="shared" si="1"/>
        <v>60</v>
      </c>
      <c r="J21" s="44">
        <f t="shared" si="2"/>
        <v>0</v>
      </c>
      <c r="K21" s="44">
        <f t="shared" si="3"/>
        <v>0</v>
      </c>
      <c r="L21" s="44">
        <f t="shared" si="4"/>
        <v>0</v>
      </c>
      <c r="M21" s="46">
        <f t="shared" si="5"/>
        <v>0</v>
      </c>
      <c r="N21" s="44">
        <f t="shared" si="6"/>
        <v>0</v>
      </c>
      <c r="O21" s="44">
        <f t="shared" si="7"/>
        <v>0</v>
      </c>
    </row>
    <row r="22" spans="1:15" hidden="1" x14ac:dyDescent="0.3">
      <c r="A22" s="20">
        <v>15</v>
      </c>
      <c r="B22" s="33"/>
      <c r="C22" s="31">
        <v>0</v>
      </c>
      <c r="D22" s="24">
        <v>0</v>
      </c>
      <c r="E22" s="24">
        <v>0</v>
      </c>
      <c r="F22" s="24">
        <v>60</v>
      </c>
      <c r="G22" s="45">
        <v>0</v>
      </c>
      <c r="H22" s="44">
        <f t="shared" si="0"/>
        <v>0</v>
      </c>
      <c r="I22" s="44">
        <f t="shared" si="1"/>
        <v>60</v>
      </c>
      <c r="J22" s="44">
        <f t="shared" si="2"/>
        <v>0</v>
      </c>
      <c r="K22" s="44">
        <f t="shared" si="3"/>
        <v>0</v>
      </c>
      <c r="L22" s="44">
        <f t="shared" si="4"/>
        <v>0</v>
      </c>
      <c r="M22" s="46">
        <f t="shared" si="5"/>
        <v>0</v>
      </c>
      <c r="N22" s="44">
        <f t="shared" si="6"/>
        <v>0</v>
      </c>
      <c r="O22" s="44">
        <f t="shared" si="7"/>
        <v>0</v>
      </c>
    </row>
    <row r="23" spans="1:15" hidden="1" x14ac:dyDescent="0.3">
      <c r="A23" s="32">
        <v>16</v>
      </c>
      <c r="B23" s="33"/>
      <c r="C23" s="31">
        <v>0</v>
      </c>
      <c r="D23" s="24">
        <v>0</v>
      </c>
      <c r="E23" s="24">
        <v>0</v>
      </c>
      <c r="F23" s="24">
        <v>60</v>
      </c>
      <c r="G23" s="45">
        <v>0</v>
      </c>
      <c r="H23" s="44">
        <f t="shared" si="0"/>
        <v>0</v>
      </c>
      <c r="I23" s="44">
        <f t="shared" si="1"/>
        <v>60</v>
      </c>
      <c r="J23" s="44">
        <f t="shared" si="2"/>
        <v>0</v>
      </c>
      <c r="K23" s="44">
        <f t="shared" si="3"/>
        <v>0</v>
      </c>
      <c r="L23" s="44">
        <f t="shared" si="4"/>
        <v>0</v>
      </c>
      <c r="M23" s="46">
        <f t="shared" si="5"/>
        <v>0</v>
      </c>
      <c r="N23" s="44">
        <f t="shared" si="6"/>
        <v>0</v>
      </c>
      <c r="O23" s="44">
        <f t="shared" si="7"/>
        <v>0</v>
      </c>
    </row>
    <row r="24" spans="1:15" hidden="1" x14ac:dyDescent="0.3">
      <c r="A24" s="20">
        <v>17</v>
      </c>
      <c r="B24" s="33"/>
      <c r="C24" s="31">
        <v>0</v>
      </c>
      <c r="D24" s="24">
        <v>0</v>
      </c>
      <c r="E24" s="24">
        <v>0</v>
      </c>
      <c r="F24" s="24">
        <v>60</v>
      </c>
      <c r="G24" s="45">
        <v>0</v>
      </c>
      <c r="H24" s="44">
        <f t="shared" si="0"/>
        <v>0</v>
      </c>
      <c r="I24" s="44">
        <f t="shared" si="1"/>
        <v>60</v>
      </c>
      <c r="J24" s="44">
        <f t="shared" si="2"/>
        <v>0</v>
      </c>
      <c r="K24" s="44">
        <f t="shared" si="3"/>
        <v>0</v>
      </c>
      <c r="L24" s="44">
        <f t="shared" si="4"/>
        <v>0</v>
      </c>
      <c r="M24" s="46">
        <f t="shared" si="5"/>
        <v>0</v>
      </c>
      <c r="N24" s="44">
        <f t="shared" si="6"/>
        <v>0</v>
      </c>
      <c r="O24" s="44">
        <f t="shared" si="7"/>
        <v>0</v>
      </c>
    </row>
    <row r="25" spans="1:15" hidden="1" x14ac:dyDescent="0.3">
      <c r="A25" s="32">
        <v>18</v>
      </c>
      <c r="B25" s="33"/>
      <c r="C25" s="31">
        <v>0</v>
      </c>
      <c r="D25" s="24">
        <v>0</v>
      </c>
      <c r="E25" s="24">
        <v>0</v>
      </c>
      <c r="F25" s="24">
        <v>60</v>
      </c>
      <c r="G25" s="45">
        <v>0</v>
      </c>
      <c r="H25" s="44">
        <f t="shared" si="0"/>
        <v>0</v>
      </c>
      <c r="I25" s="44">
        <f t="shared" si="1"/>
        <v>60</v>
      </c>
      <c r="J25" s="44">
        <f t="shared" si="2"/>
        <v>0</v>
      </c>
      <c r="K25" s="44">
        <f t="shared" si="3"/>
        <v>0</v>
      </c>
      <c r="L25" s="44">
        <f t="shared" si="4"/>
        <v>0</v>
      </c>
      <c r="M25" s="46">
        <f t="shared" si="5"/>
        <v>0</v>
      </c>
      <c r="N25" s="44">
        <f t="shared" si="6"/>
        <v>0</v>
      </c>
      <c r="O25" s="44">
        <f t="shared" si="7"/>
        <v>0</v>
      </c>
    </row>
    <row r="26" spans="1:15" hidden="1" x14ac:dyDescent="0.3">
      <c r="A26" s="20">
        <v>19</v>
      </c>
      <c r="B26" s="33"/>
      <c r="C26" s="31">
        <v>0</v>
      </c>
      <c r="D26" s="24">
        <v>0</v>
      </c>
      <c r="E26" s="24">
        <v>0</v>
      </c>
      <c r="F26" s="24">
        <v>60</v>
      </c>
      <c r="G26" s="45">
        <v>0</v>
      </c>
      <c r="H26" s="44">
        <f t="shared" si="0"/>
        <v>0</v>
      </c>
      <c r="I26" s="44">
        <f t="shared" si="1"/>
        <v>60</v>
      </c>
      <c r="J26" s="44">
        <f t="shared" si="2"/>
        <v>0</v>
      </c>
      <c r="K26" s="44">
        <f t="shared" si="3"/>
        <v>0</v>
      </c>
      <c r="L26" s="44">
        <f t="shared" si="4"/>
        <v>0</v>
      </c>
      <c r="M26" s="46">
        <f t="shared" si="5"/>
        <v>0</v>
      </c>
      <c r="N26" s="44">
        <f t="shared" si="6"/>
        <v>0</v>
      </c>
      <c r="O26" s="44">
        <f t="shared" si="7"/>
        <v>0</v>
      </c>
    </row>
    <row r="27" spans="1:15" hidden="1" x14ac:dyDescent="0.3">
      <c r="A27" s="32">
        <v>20</v>
      </c>
      <c r="B27" s="33"/>
      <c r="C27" s="31">
        <v>0</v>
      </c>
      <c r="D27" s="24">
        <v>0</v>
      </c>
      <c r="E27" s="24">
        <v>0</v>
      </c>
      <c r="F27" s="24">
        <v>60</v>
      </c>
      <c r="G27" s="45">
        <v>0</v>
      </c>
      <c r="H27" s="44">
        <f t="shared" si="0"/>
        <v>0</v>
      </c>
      <c r="I27" s="44">
        <f t="shared" si="1"/>
        <v>60</v>
      </c>
      <c r="J27" s="44">
        <f t="shared" si="2"/>
        <v>0</v>
      </c>
      <c r="K27" s="44">
        <f t="shared" si="3"/>
        <v>0</v>
      </c>
      <c r="L27" s="44">
        <f t="shared" si="4"/>
        <v>0</v>
      </c>
      <c r="M27" s="46">
        <f t="shared" si="5"/>
        <v>0</v>
      </c>
      <c r="N27" s="44">
        <f t="shared" si="6"/>
        <v>0</v>
      </c>
      <c r="O27" s="44">
        <f t="shared" si="7"/>
        <v>0</v>
      </c>
    </row>
    <row r="28" spans="1:15" hidden="1" x14ac:dyDescent="0.3">
      <c r="A28" s="20">
        <v>21</v>
      </c>
      <c r="B28" s="33"/>
      <c r="C28" s="31">
        <v>0</v>
      </c>
      <c r="D28" s="24">
        <v>0</v>
      </c>
      <c r="E28" s="24">
        <v>0</v>
      </c>
      <c r="F28" s="24">
        <v>60</v>
      </c>
      <c r="G28" s="45">
        <v>0</v>
      </c>
      <c r="H28" s="44">
        <f t="shared" si="0"/>
        <v>0</v>
      </c>
      <c r="I28" s="44">
        <f t="shared" si="1"/>
        <v>60</v>
      </c>
      <c r="J28" s="44">
        <f t="shared" si="2"/>
        <v>0</v>
      </c>
      <c r="K28" s="44">
        <f t="shared" si="3"/>
        <v>0</v>
      </c>
      <c r="L28" s="44">
        <f t="shared" si="4"/>
        <v>0</v>
      </c>
      <c r="M28" s="46">
        <f t="shared" si="5"/>
        <v>0</v>
      </c>
      <c r="N28" s="44">
        <f t="shared" si="6"/>
        <v>0</v>
      </c>
      <c r="O28" s="44">
        <f t="shared" si="7"/>
        <v>0</v>
      </c>
    </row>
    <row r="29" spans="1:15" hidden="1" x14ac:dyDescent="0.3">
      <c r="A29" s="32">
        <v>22</v>
      </c>
      <c r="B29" s="33"/>
      <c r="C29" s="31">
        <v>0</v>
      </c>
      <c r="D29" s="24">
        <v>0</v>
      </c>
      <c r="E29" s="24">
        <v>0</v>
      </c>
      <c r="F29" s="24">
        <v>60</v>
      </c>
      <c r="G29" s="45">
        <v>0</v>
      </c>
      <c r="H29" s="44">
        <f t="shared" si="0"/>
        <v>0</v>
      </c>
      <c r="I29" s="44">
        <f t="shared" si="1"/>
        <v>60</v>
      </c>
      <c r="J29" s="44">
        <f t="shared" si="2"/>
        <v>0</v>
      </c>
      <c r="K29" s="44">
        <f t="shared" si="3"/>
        <v>0</v>
      </c>
      <c r="L29" s="44">
        <f t="shared" si="4"/>
        <v>0</v>
      </c>
      <c r="M29" s="46">
        <f t="shared" si="5"/>
        <v>0</v>
      </c>
      <c r="N29" s="44">
        <f t="shared" si="6"/>
        <v>0</v>
      </c>
      <c r="O29" s="44">
        <f t="shared" si="7"/>
        <v>0</v>
      </c>
    </row>
    <row r="30" spans="1:15" hidden="1" x14ac:dyDescent="0.3">
      <c r="A30" s="20">
        <v>23</v>
      </c>
      <c r="B30" s="33"/>
      <c r="C30" s="31">
        <v>0</v>
      </c>
      <c r="D30" s="24">
        <v>0</v>
      </c>
      <c r="E30" s="24">
        <v>0</v>
      </c>
      <c r="F30" s="24">
        <v>60</v>
      </c>
      <c r="G30" s="45">
        <v>0</v>
      </c>
      <c r="H30" s="44">
        <f t="shared" si="0"/>
        <v>0</v>
      </c>
      <c r="I30" s="44">
        <f t="shared" si="1"/>
        <v>60</v>
      </c>
      <c r="J30" s="44">
        <f t="shared" si="2"/>
        <v>0</v>
      </c>
      <c r="K30" s="44">
        <f t="shared" si="3"/>
        <v>0</v>
      </c>
      <c r="L30" s="44">
        <f t="shared" si="4"/>
        <v>0</v>
      </c>
      <c r="M30" s="46">
        <f t="shared" si="5"/>
        <v>0</v>
      </c>
      <c r="N30" s="44">
        <f t="shared" si="6"/>
        <v>0</v>
      </c>
      <c r="O30" s="44">
        <f t="shared" si="7"/>
        <v>0</v>
      </c>
    </row>
    <row r="31" spans="1:15" hidden="1" x14ac:dyDescent="0.3">
      <c r="A31" s="32">
        <v>24</v>
      </c>
      <c r="B31" s="33"/>
      <c r="C31" s="31">
        <v>0</v>
      </c>
      <c r="D31" s="24">
        <v>0</v>
      </c>
      <c r="E31" s="24">
        <v>0</v>
      </c>
      <c r="F31" s="24">
        <v>60</v>
      </c>
      <c r="G31" s="45">
        <v>0</v>
      </c>
      <c r="H31" s="44">
        <f t="shared" si="0"/>
        <v>0</v>
      </c>
      <c r="I31" s="44">
        <f t="shared" si="1"/>
        <v>60</v>
      </c>
      <c r="J31" s="44">
        <f t="shared" si="2"/>
        <v>0</v>
      </c>
      <c r="K31" s="44">
        <f t="shared" si="3"/>
        <v>0</v>
      </c>
      <c r="L31" s="44">
        <f t="shared" si="4"/>
        <v>0</v>
      </c>
      <c r="M31" s="46">
        <f t="shared" si="5"/>
        <v>0</v>
      </c>
      <c r="N31" s="44">
        <f t="shared" si="6"/>
        <v>0</v>
      </c>
      <c r="O31" s="44">
        <f t="shared" si="7"/>
        <v>0</v>
      </c>
    </row>
    <row r="32" spans="1:15" hidden="1" x14ac:dyDescent="0.3">
      <c r="A32" s="20">
        <v>25</v>
      </c>
      <c r="B32" s="33"/>
      <c r="C32" s="31">
        <v>0</v>
      </c>
      <c r="D32" s="24">
        <v>0</v>
      </c>
      <c r="E32" s="24">
        <v>0</v>
      </c>
      <c r="F32" s="24">
        <v>60</v>
      </c>
      <c r="G32" s="45">
        <v>0</v>
      </c>
      <c r="H32" s="44">
        <f t="shared" si="0"/>
        <v>0</v>
      </c>
      <c r="I32" s="44">
        <f t="shared" si="1"/>
        <v>60</v>
      </c>
      <c r="J32" s="44">
        <f t="shared" si="2"/>
        <v>0</v>
      </c>
      <c r="K32" s="44">
        <f t="shared" si="3"/>
        <v>0</v>
      </c>
      <c r="L32" s="44">
        <f t="shared" si="4"/>
        <v>0</v>
      </c>
      <c r="M32" s="46">
        <f t="shared" si="5"/>
        <v>0</v>
      </c>
      <c r="N32" s="44">
        <f t="shared" si="6"/>
        <v>0</v>
      </c>
      <c r="O32" s="44">
        <f t="shared" si="7"/>
        <v>0</v>
      </c>
    </row>
    <row r="33" spans="1:30" hidden="1" x14ac:dyDescent="0.3">
      <c r="A33" s="32">
        <v>26</v>
      </c>
      <c r="B33" s="33"/>
      <c r="C33" s="31">
        <v>0</v>
      </c>
      <c r="D33" s="24">
        <v>0</v>
      </c>
      <c r="E33" s="24">
        <v>0</v>
      </c>
      <c r="F33" s="24">
        <v>60</v>
      </c>
      <c r="G33" s="45">
        <v>0</v>
      </c>
      <c r="H33" s="44">
        <f t="shared" si="0"/>
        <v>0</v>
      </c>
      <c r="I33" s="44">
        <f t="shared" si="1"/>
        <v>60</v>
      </c>
      <c r="J33" s="44">
        <f t="shared" si="2"/>
        <v>0</v>
      </c>
      <c r="K33" s="44">
        <f t="shared" si="3"/>
        <v>0</v>
      </c>
      <c r="L33" s="44">
        <f t="shared" si="4"/>
        <v>0</v>
      </c>
      <c r="M33" s="46">
        <f t="shared" si="5"/>
        <v>0</v>
      </c>
      <c r="N33" s="44">
        <f t="shared" si="6"/>
        <v>0</v>
      </c>
      <c r="O33" s="44">
        <f t="shared" si="7"/>
        <v>0</v>
      </c>
    </row>
    <row r="34" spans="1:30" x14ac:dyDescent="0.3">
      <c r="A34" s="20"/>
      <c r="B34" s="34"/>
      <c r="C34" s="35"/>
      <c r="D34" s="35"/>
      <c r="E34" s="35"/>
      <c r="F34" s="6"/>
      <c r="G34" s="44"/>
      <c r="H34" s="44"/>
      <c r="I34" s="44"/>
      <c r="J34" s="47"/>
      <c r="K34" s="44"/>
      <c r="L34" s="47"/>
      <c r="M34" s="44">
        <f>SUM(M8:M33)</f>
        <v>251550</v>
      </c>
      <c r="N34" s="44">
        <f>SUM(N8:N33)</f>
        <v>1425450</v>
      </c>
      <c r="O34" s="44">
        <f>SUM(O8:O33)</f>
        <v>1677000</v>
      </c>
    </row>
    <row r="35" spans="1:30" x14ac:dyDescent="0.3">
      <c r="B35" s="10"/>
      <c r="C35" s="11"/>
      <c r="D35" s="11"/>
      <c r="E35" s="11"/>
      <c r="F35" s="12"/>
      <c r="G35" s="12"/>
      <c r="H35" s="12"/>
      <c r="I35" s="12"/>
      <c r="J35" s="11"/>
      <c r="K35" s="14"/>
      <c r="L35" s="15"/>
      <c r="M35" s="12"/>
      <c r="N35" s="21"/>
      <c r="O35" s="21"/>
    </row>
    <row r="36" spans="1:30" x14ac:dyDescent="0.3">
      <c r="B36" s="101" t="s">
        <v>19</v>
      </c>
      <c r="C36" s="101"/>
      <c r="D36" s="11"/>
      <c r="E36" s="11"/>
      <c r="F36" s="12"/>
      <c r="G36" s="12"/>
      <c r="H36" s="74"/>
      <c r="I36" s="12"/>
      <c r="J36" s="11"/>
      <c r="K36" s="14"/>
      <c r="L36" s="15"/>
      <c r="M36" s="12"/>
      <c r="N36" s="21"/>
      <c r="O36" s="21"/>
      <c r="T36" s="54" t="s">
        <v>38</v>
      </c>
      <c r="U36" s="55">
        <v>20000</v>
      </c>
      <c r="V36" s="54"/>
      <c r="W36" s="54"/>
      <c r="X36" s="54"/>
      <c r="Y36"/>
      <c r="Z36" s="56" t="s">
        <v>39</v>
      </c>
      <c r="AA36" s="56"/>
      <c r="AB36" s="56" t="s">
        <v>40</v>
      </c>
      <c r="AC36" s="56" t="s">
        <v>41</v>
      </c>
      <c r="AD36" s="56" t="s">
        <v>42</v>
      </c>
    </row>
    <row r="37" spans="1:30" x14ac:dyDescent="0.3">
      <c r="B37" s="19" t="s">
        <v>37</v>
      </c>
      <c r="C37" s="48"/>
      <c r="D37" s="11"/>
      <c r="E37" s="11"/>
      <c r="F37" s="91"/>
      <c r="G37" s="91"/>
      <c r="H37" s="12"/>
      <c r="I37" s="83"/>
      <c r="J37" s="83"/>
      <c r="K37" s="88"/>
      <c r="L37" s="79"/>
      <c r="M37" s="21"/>
      <c r="N37" s="82"/>
      <c r="O37" s="82"/>
      <c r="T37" s="54" t="s">
        <v>43</v>
      </c>
      <c r="U37" s="55">
        <f>U36*0%</f>
        <v>0</v>
      </c>
      <c r="V37" s="54"/>
      <c r="W37" s="54"/>
      <c r="X37" s="54"/>
      <c r="Y37"/>
      <c r="Z37" s="57" t="s">
        <v>44</v>
      </c>
      <c r="AA37" s="54" t="s">
        <v>45</v>
      </c>
      <c r="AB37" s="54" t="s">
        <v>46</v>
      </c>
      <c r="AC37" s="54">
        <v>2554.8123374210331</v>
      </c>
      <c r="AD37" s="54">
        <v>2248.2348569305091</v>
      </c>
    </row>
    <row r="38" spans="1:30" x14ac:dyDescent="0.3">
      <c r="B38" s="20" t="s">
        <v>6</v>
      </c>
      <c r="C38" s="39"/>
      <c r="D38" s="11"/>
      <c r="E38" s="11"/>
      <c r="F38" s="90"/>
      <c r="G38" s="91"/>
      <c r="H38" s="12"/>
      <c r="I38" s="18"/>
      <c r="J38" s="18"/>
      <c r="K38" s="88"/>
      <c r="L38" s="79"/>
      <c r="M38" s="83"/>
      <c r="N38" s="82"/>
      <c r="O38" s="82"/>
      <c r="T38" s="54" t="s">
        <v>47</v>
      </c>
      <c r="U38" s="58">
        <f>U36+U37</f>
        <v>20000</v>
      </c>
      <c r="V38" s="59" t="s">
        <v>48</v>
      </c>
      <c r="W38" s="60">
        <f>U38/10.764</f>
        <v>1858.0453363062061</v>
      </c>
      <c r="X38" s="59" t="s">
        <v>34</v>
      </c>
      <c r="Y38"/>
      <c r="Z38" s="61" t="s">
        <v>49</v>
      </c>
      <c r="AA38" s="57">
        <v>0.95</v>
      </c>
      <c r="AB38" s="54"/>
      <c r="AC38" s="54" t="s">
        <v>50</v>
      </c>
      <c r="AD38" s="54" t="s">
        <v>45</v>
      </c>
    </row>
    <row r="39" spans="1:30" x14ac:dyDescent="0.3">
      <c r="B39" s="20" t="s">
        <v>7</v>
      </c>
      <c r="C39" s="46">
        <f>ROUND((C37*C38),0)</f>
        <v>0</v>
      </c>
      <c r="D39" s="11"/>
      <c r="E39" s="11"/>
      <c r="F39" s="91"/>
      <c r="G39" s="92"/>
      <c r="H39" s="12"/>
      <c r="I39" s="18"/>
      <c r="K39" s="88"/>
      <c r="L39" s="79"/>
      <c r="M39" s="18"/>
      <c r="N39" s="18"/>
      <c r="O39" s="82"/>
      <c r="T39" s="54" t="s">
        <v>51</v>
      </c>
      <c r="U39" s="55">
        <v>60000</v>
      </c>
      <c r="V39" s="54"/>
      <c r="W39" s="54"/>
      <c r="X39" s="54"/>
      <c r="Y39"/>
      <c r="Z39" s="62" t="s">
        <v>52</v>
      </c>
      <c r="AA39" s="57">
        <v>0.9</v>
      </c>
      <c r="AB39" s="54" t="s">
        <v>53</v>
      </c>
      <c r="AC39" s="54" t="s">
        <v>54</v>
      </c>
      <c r="AD39" s="54" t="s">
        <v>55</v>
      </c>
    </row>
    <row r="40" spans="1:30" x14ac:dyDescent="0.3">
      <c r="B40" s="10"/>
      <c r="C40" s="11"/>
      <c r="D40" s="11"/>
      <c r="F40" s="87"/>
      <c r="G40" s="92"/>
      <c r="H40" s="12"/>
      <c r="I40" s="83"/>
      <c r="J40" s="18"/>
      <c r="K40" s="88"/>
      <c r="L40" s="79"/>
      <c r="M40" s="83"/>
      <c r="N40" s="82"/>
      <c r="O40" s="82"/>
      <c r="T40" s="54"/>
      <c r="U40" s="55">
        <f>U38-U39</f>
        <v>-40000</v>
      </c>
      <c r="V40" s="54"/>
      <c r="W40" s="54"/>
      <c r="X40" s="54"/>
      <c r="Y40"/>
      <c r="Z40" s="61" t="s">
        <v>56</v>
      </c>
      <c r="AA40" s="57">
        <v>0.8</v>
      </c>
      <c r="AB40" s="54"/>
      <c r="AC40" s="61" t="s">
        <v>52</v>
      </c>
      <c r="AD40" s="57">
        <v>0.05</v>
      </c>
    </row>
    <row r="41" spans="1:30" ht="22.5" customHeight="1" x14ac:dyDescent="0.3">
      <c r="B41" s="102" t="s">
        <v>15</v>
      </c>
      <c r="C41" s="103"/>
      <c r="D41" s="11"/>
      <c r="E41" s="11"/>
      <c r="F41" s="91"/>
      <c r="G41" s="91"/>
      <c r="H41" s="12"/>
      <c r="I41" s="83"/>
      <c r="J41" s="82"/>
      <c r="K41" s="88"/>
      <c r="L41" s="79"/>
      <c r="M41" s="83"/>
      <c r="N41" s="83"/>
      <c r="O41" s="82"/>
      <c r="T41" s="54" t="s">
        <v>57</v>
      </c>
      <c r="U41" s="55">
        <f>U40*80%</f>
        <v>-32000</v>
      </c>
      <c r="V41" s="54"/>
      <c r="W41" s="54"/>
      <c r="X41" s="54"/>
      <c r="Y41"/>
      <c r="Z41" s="61" t="s">
        <v>58</v>
      </c>
      <c r="AA41" s="57">
        <v>0.7</v>
      </c>
      <c r="AB41" s="54"/>
      <c r="AC41" s="63" t="s">
        <v>59</v>
      </c>
      <c r="AD41" s="57">
        <v>0.1</v>
      </c>
    </row>
    <row r="42" spans="1:30" x14ac:dyDescent="0.3">
      <c r="B42" s="19" t="s">
        <v>11</v>
      </c>
      <c r="C42" s="48">
        <v>0</v>
      </c>
      <c r="E42" s="11"/>
      <c r="F42" s="95"/>
      <c r="G42" s="87"/>
      <c r="H42" s="12"/>
      <c r="I42" s="83"/>
      <c r="J42" s="83"/>
      <c r="K42" s="88"/>
      <c r="L42" s="49"/>
      <c r="M42" s="18"/>
      <c r="N42" s="18"/>
      <c r="O42" s="82"/>
      <c r="T42" s="54" t="s">
        <v>60</v>
      </c>
      <c r="U42" s="58">
        <f>U39+U41</f>
        <v>28000</v>
      </c>
      <c r="V42" s="59" t="s">
        <v>48</v>
      </c>
      <c r="W42" s="60">
        <f>U42/10.764</f>
        <v>2601.2634708286882</v>
      </c>
      <c r="X42" s="59" t="s">
        <v>34</v>
      </c>
      <c r="Y42"/>
      <c r="Z42" s="61" t="s">
        <v>61</v>
      </c>
      <c r="AA42" s="57">
        <v>0.6</v>
      </c>
      <c r="AB42" s="54"/>
      <c r="AC42" s="54" t="s">
        <v>62</v>
      </c>
      <c r="AD42" s="57">
        <v>0.15</v>
      </c>
    </row>
    <row r="43" spans="1:30" x14ac:dyDescent="0.3">
      <c r="B43" s="20" t="s">
        <v>6</v>
      </c>
      <c r="C43" s="39">
        <v>0</v>
      </c>
      <c r="D43" s="14"/>
      <c r="E43" s="18"/>
      <c r="F43" s="87"/>
      <c r="G43" s="92"/>
      <c r="H43" s="12"/>
      <c r="I43" s="89"/>
      <c r="J43" s="83"/>
      <c r="K43" s="88"/>
      <c r="L43" s="49"/>
      <c r="M43" s="18"/>
      <c r="N43" s="18"/>
      <c r="O43" s="82"/>
      <c r="T43"/>
      <c r="U43" s="64"/>
      <c r="V43"/>
      <c r="W43"/>
      <c r="X43"/>
      <c r="Y43"/>
      <c r="Z43" s="54" t="s">
        <v>63</v>
      </c>
      <c r="AA43" s="57">
        <v>0.5</v>
      </c>
      <c r="AB43" s="54"/>
      <c r="AC43" s="54" t="s">
        <v>64</v>
      </c>
      <c r="AD43" s="57">
        <v>0.2</v>
      </c>
    </row>
    <row r="44" spans="1:30" x14ac:dyDescent="0.3">
      <c r="B44" s="20" t="s">
        <v>7</v>
      </c>
      <c r="C44" s="46">
        <f>ROUND((C42*C43),0)</f>
        <v>0</v>
      </c>
      <c r="D44" s="9"/>
      <c r="E44" s="77"/>
      <c r="F44" s="87"/>
      <c r="G44" s="87"/>
      <c r="H44" s="12"/>
      <c r="I44" s="89"/>
      <c r="J44" s="83"/>
      <c r="K44" s="88"/>
      <c r="L44" s="49"/>
      <c r="M44" s="18"/>
      <c r="N44" s="18"/>
      <c r="O44" s="84"/>
      <c r="T44" s="65"/>
      <c r="U44" s="66"/>
      <c r="V44"/>
      <c r="W44"/>
      <c r="X44"/>
      <c r="Y44"/>
      <c r="Z44" s="54" t="s">
        <v>65</v>
      </c>
      <c r="AA44" s="57">
        <v>0.4</v>
      </c>
      <c r="AB44" s="54"/>
      <c r="AC44" s="54"/>
      <c r="AD44" s="54"/>
    </row>
    <row r="45" spans="1:30" x14ac:dyDescent="0.3">
      <c r="B45" s="27"/>
      <c r="C45" s="16"/>
      <c r="D45" s="9"/>
      <c r="E45" s="77"/>
      <c r="F45" s="78"/>
      <c r="G45" s="99">
        <v>3500</v>
      </c>
      <c r="H45" s="74"/>
      <c r="I45" s="96">
        <v>18400</v>
      </c>
      <c r="J45" s="83"/>
      <c r="K45" s="88"/>
      <c r="L45" s="49"/>
      <c r="M45" s="18"/>
      <c r="N45" s="18"/>
      <c r="O45" s="85"/>
      <c r="T45"/>
      <c r="U45" s="67"/>
      <c r="V45" s="67"/>
      <c r="W45"/>
      <c r="X45"/>
      <c r="Y45"/>
      <c r="Z45" s="54" t="s">
        <v>66</v>
      </c>
      <c r="AA45" s="57">
        <v>0.3</v>
      </c>
      <c r="AB45" s="54"/>
      <c r="AC45" s="54"/>
      <c r="AD45" s="54"/>
    </row>
    <row r="46" spans="1:30" x14ac:dyDescent="0.3">
      <c r="C46" s="9" t="s">
        <v>21</v>
      </c>
      <c r="D46" s="9"/>
      <c r="E46" s="9"/>
      <c r="F46" s="87"/>
      <c r="G46" s="99">
        <v>1275</v>
      </c>
      <c r="H46" s="83"/>
      <c r="I46" s="96">
        <f>I45/10.764</f>
        <v>1709.4017094017095</v>
      </c>
      <c r="J46" s="97">
        <f>I46-150</f>
        <v>1559.4017094017095</v>
      </c>
      <c r="K46" s="88"/>
      <c r="L46" s="49"/>
      <c r="M46" s="18"/>
      <c r="N46" s="18"/>
      <c r="O46" s="85"/>
      <c r="T46"/>
      <c r="U46"/>
      <c r="V46"/>
      <c r="W46"/>
      <c r="X46"/>
      <c r="Y46"/>
      <c r="Z46"/>
      <c r="AA46"/>
      <c r="AB46"/>
      <c r="AC46"/>
      <c r="AD46"/>
    </row>
    <row r="47" spans="1:30" x14ac:dyDescent="0.3">
      <c r="B47" s="2" t="s">
        <v>13</v>
      </c>
      <c r="C47" s="40">
        <f>C4</f>
        <v>3354000</v>
      </c>
      <c r="D47" s="16"/>
      <c r="E47" s="16"/>
      <c r="F47" s="93"/>
      <c r="G47" s="94">
        <f>G45-G46</f>
        <v>2225</v>
      </c>
      <c r="H47" s="83"/>
      <c r="I47" s="50"/>
      <c r="J47" s="98">
        <f>J46*10.764</f>
        <v>16785.400000000001</v>
      </c>
      <c r="K47" s="49"/>
      <c r="L47" s="53"/>
      <c r="M47" s="18"/>
      <c r="N47" s="18"/>
      <c r="O47" s="85"/>
      <c r="T47">
        <v>24800</v>
      </c>
      <c r="U47">
        <f>T47/10.764</f>
        <v>2303.9762170196955</v>
      </c>
      <c r="V47" t="s">
        <v>69</v>
      </c>
      <c r="W47"/>
      <c r="X47">
        <v>1500</v>
      </c>
      <c r="Y47"/>
      <c r="Z47" t="s">
        <v>71</v>
      </c>
      <c r="AA47"/>
      <c r="AB47"/>
      <c r="AC47"/>
      <c r="AD47"/>
    </row>
    <row r="48" spans="1:30" x14ac:dyDescent="0.3">
      <c r="B48" s="2" t="s">
        <v>14</v>
      </c>
      <c r="C48" s="40">
        <f>N34</f>
        <v>1425450</v>
      </c>
      <c r="D48" s="16"/>
      <c r="E48" s="16"/>
      <c r="F48" s="94"/>
      <c r="G48" s="94">
        <v>2300</v>
      </c>
      <c r="H48" s="83">
        <v>1500</v>
      </c>
      <c r="I48" s="17">
        <f>SUM(G48:H48)</f>
        <v>3800</v>
      </c>
      <c r="J48" s="18"/>
      <c r="K48" s="82"/>
      <c r="L48" s="49"/>
      <c r="M48" s="18"/>
      <c r="N48" s="18"/>
      <c r="O48" s="86"/>
      <c r="T48"/>
      <c r="U48"/>
      <c r="V48"/>
      <c r="W48"/>
      <c r="X48"/>
      <c r="Y48"/>
      <c r="Z48" t="s">
        <v>70</v>
      </c>
      <c r="AA48" s="68" t="s">
        <v>72</v>
      </c>
      <c r="AB48"/>
      <c r="AC48"/>
      <c r="AD48"/>
    </row>
    <row r="49" spans="1:30" ht="18" customHeight="1" x14ac:dyDescent="0.3">
      <c r="B49" s="2" t="s">
        <v>20</v>
      </c>
      <c r="C49" s="40">
        <f>C39</f>
        <v>0</v>
      </c>
      <c r="D49" s="16"/>
      <c r="F49" s="18"/>
      <c r="G49" s="50">
        <v>2300</v>
      </c>
      <c r="H49" s="50">
        <v>1275</v>
      </c>
      <c r="I49" s="17">
        <f>SUM(G49:H49)</f>
        <v>3575</v>
      </c>
      <c r="K49" s="86"/>
      <c r="L49" s="49"/>
      <c r="M49" s="87"/>
      <c r="N49" s="87"/>
      <c r="O49" s="84"/>
      <c r="T49"/>
      <c r="U49"/>
      <c r="V49"/>
      <c r="W49"/>
      <c r="X49"/>
      <c r="Y49"/>
      <c r="Z49"/>
      <c r="AA49"/>
      <c r="AB49"/>
      <c r="AC49"/>
      <c r="AD49"/>
    </row>
    <row r="50" spans="1:30" x14ac:dyDescent="0.3">
      <c r="A50" s="1"/>
      <c r="B50" s="2" t="s">
        <v>12</v>
      </c>
      <c r="C50" s="40">
        <f>C44</f>
        <v>0</v>
      </c>
      <c r="D50" s="16"/>
      <c r="F50" s="18"/>
      <c r="G50" s="50"/>
      <c r="H50" s="100"/>
      <c r="I50" s="100"/>
      <c r="K50" s="49"/>
      <c r="L50" s="49"/>
      <c r="T50"/>
      <c r="U50"/>
      <c r="V50"/>
      <c r="W50"/>
      <c r="X50"/>
      <c r="Z50"/>
      <c r="AA50"/>
      <c r="AB50"/>
      <c r="AC50"/>
      <c r="AD50"/>
    </row>
    <row r="51" spans="1:30" x14ac:dyDescent="0.3">
      <c r="A51" s="1"/>
      <c r="B51" s="13" t="s">
        <v>8</v>
      </c>
      <c r="C51" s="49">
        <f>C47+C48+C49+C50</f>
        <v>4779450</v>
      </c>
      <c r="D51" s="51"/>
      <c r="F51" s="18"/>
      <c r="T51" s="68">
        <v>0.95</v>
      </c>
      <c r="U51">
        <v>19000</v>
      </c>
      <c r="V51"/>
      <c r="W51"/>
      <c r="X51" s="67"/>
      <c r="Y51"/>
      <c r="Z51"/>
      <c r="AA51"/>
      <c r="AB51"/>
      <c r="AC51"/>
      <c r="AD51"/>
    </row>
    <row r="52" spans="1:30" x14ac:dyDescent="0.3">
      <c r="A52" s="1"/>
      <c r="B52" s="13" t="s">
        <v>9</v>
      </c>
      <c r="C52" s="49">
        <f>MROUND(C51*90%,1)</f>
        <v>4301505</v>
      </c>
      <c r="D52" s="17"/>
      <c r="F52" s="18"/>
      <c r="G52" s="42"/>
      <c r="I52" s="52"/>
      <c r="T52" s="76">
        <v>0.1</v>
      </c>
      <c r="U52" s="1">
        <v>1615</v>
      </c>
    </row>
    <row r="53" spans="1:30" x14ac:dyDescent="0.3">
      <c r="A53" s="1"/>
      <c r="B53" s="13" t="s">
        <v>10</v>
      </c>
      <c r="C53" s="49">
        <f>MROUND(C51*80%,1)</f>
        <v>3823560</v>
      </c>
      <c r="D53" s="17"/>
      <c r="F53" s="18"/>
      <c r="H53" s="42"/>
      <c r="I53" s="52"/>
      <c r="U53" s="1">
        <f>U51-U52</f>
        <v>17385</v>
      </c>
    </row>
    <row r="54" spans="1:30" x14ac:dyDescent="0.3">
      <c r="A54" s="1"/>
      <c r="B54" s="13" t="s">
        <v>24</v>
      </c>
      <c r="C54" s="49">
        <f>O34</f>
        <v>1677000</v>
      </c>
      <c r="D54" s="23"/>
      <c r="F54" s="18"/>
      <c r="G54" s="87"/>
      <c r="H54" s="42"/>
      <c r="O54" s="80"/>
      <c r="P54" s="53"/>
      <c r="U54" s="1">
        <f>U53/10.764</f>
        <v>1615.1059085841696</v>
      </c>
    </row>
    <row r="55" spans="1:30" x14ac:dyDescent="0.3">
      <c r="A55" s="1"/>
      <c r="D55" s="1" t="s">
        <v>67</v>
      </c>
      <c r="F55" s="18"/>
      <c r="H55" s="42"/>
      <c r="O55" s="80"/>
      <c r="P55" s="53"/>
    </row>
    <row r="56" spans="1:30" x14ac:dyDescent="0.3">
      <c r="A56" s="1"/>
      <c r="D56" s="1">
        <f>C51*0.025/12</f>
        <v>9957.1875</v>
      </c>
      <c r="F56" s="18"/>
      <c r="H56" s="42"/>
      <c r="O56" s="80"/>
      <c r="P56" s="53"/>
    </row>
    <row r="57" spans="1:30" x14ac:dyDescent="0.3">
      <c r="A57" s="1"/>
      <c r="F57" s="18"/>
      <c r="H57" s="42"/>
      <c r="I57" s="11"/>
      <c r="J57" s="72"/>
      <c r="K57" s="12"/>
      <c r="L57" s="25"/>
      <c r="O57" s="80"/>
      <c r="P57" s="53"/>
    </row>
    <row r="58" spans="1:30" x14ac:dyDescent="0.3">
      <c r="A58" s="1"/>
      <c r="F58" s="18"/>
      <c r="G58" s="42"/>
      <c r="H58" s="42"/>
      <c r="I58" s="11"/>
      <c r="J58" s="72"/>
      <c r="K58" s="12"/>
      <c r="L58" s="25"/>
      <c r="O58" s="80"/>
      <c r="P58" s="53"/>
    </row>
    <row r="59" spans="1:30" x14ac:dyDescent="0.3">
      <c r="A59" s="1"/>
      <c r="E59" s="9"/>
      <c r="F59" s="75"/>
      <c r="G59" s="42"/>
      <c r="H59" s="42"/>
      <c r="I59" s="1"/>
      <c r="J59" s="73"/>
      <c r="K59" s="12"/>
      <c r="L59" s="25"/>
      <c r="O59" s="80"/>
      <c r="P59" s="53"/>
    </row>
    <row r="60" spans="1:30" x14ac:dyDescent="0.3">
      <c r="A60" s="1"/>
      <c r="E60" s="9"/>
      <c r="F60" s="75"/>
      <c r="H60" s="42"/>
      <c r="L60" s="25"/>
      <c r="O60" s="80"/>
      <c r="P60" s="53"/>
    </row>
    <row r="61" spans="1:30" x14ac:dyDescent="0.3">
      <c r="A61" s="1"/>
      <c r="E61" s="16"/>
      <c r="F61" s="16"/>
      <c r="H61" s="42"/>
      <c r="L61" s="25"/>
      <c r="O61" s="80"/>
      <c r="P61" s="53"/>
    </row>
    <row r="62" spans="1:30" x14ac:dyDescent="0.3">
      <c r="A62" s="1"/>
      <c r="H62" s="42"/>
      <c r="L62" s="26">
        <v>1130</v>
      </c>
      <c r="M62" s="105">
        <v>4200000</v>
      </c>
      <c r="N62" s="107">
        <f>M62/L62</f>
        <v>3716.8141592920356</v>
      </c>
      <c r="O62" s="80"/>
      <c r="P62" s="81"/>
    </row>
    <row r="63" spans="1:30" x14ac:dyDescent="0.3">
      <c r="A63" s="1"/>
      <c r="B63" s="1"/>
      <c r="F63" s="26"/>
      <c r="H63" s="42"/>
      <c r="L63" s="106">
        <v>1000</v>
      </c>
      <c r="M63" s="105">
        <v>4000000</v>
      </c>
      <c r="N63" s="107">
        <f t="shared" ref="N63:N64" si="8">M63/L63</f>
        <v>4000</v>
      </c>
      <c r="P63" s="53"/>
    </row>
    <row r="64" spans="1:30" x14ac:dyDescent="0.3">
      <c r="A64" s="1"/>
      <c r="B64" s="1"/>
      <c r="F64" s="26"/>
      <c r="L64" s="106">
        <v>1150</v>
      </c>
      <c r="M64" s="105">
        <v>4600000</v>
      </c>
      <c r="N64" s="107">
        <f t="shared" si="8"/>
        <v>4000</v>
      </c>
      <c r="P64" s="81"/>
    </row>
    <row r="65" spans="1:6" x14ac:dyDescent="0.3">
      <c r="A65" s="1"/>
      <c r="B65" s="1"/>
      <c r="F65" s="26"/>
    </row>
    <row r="66" spans="1:6" x14ac:dyDescent="0.3">
      <c r="A66" s="1"/>
      <c r="B66" s="1"/>
      <c r="F66" s="26"/>
    </row>
    <row r="67" spans="1:6" x14ac:dyDescent="0.3">
      <c r="A67" s="1"/>
      <c r="B67" s="1"/>
      <c r="F67" s="26"/>
    </row>
    <row r="68" spans="1:6" x14ac:dyDescent="0.3">
      <c r="A68" s="1"/>
      <c r="B68" s="1"/>
      <c r="F68" s="26"/>
    </row>
    <row r="69" spans="1:6" x14ac:dyDescent="0.3">
      <c r="A69" s="1"/>
      <c r="B69" s="1"/>
    </row>
    <row r="70" spans="1:6" x14ac:dyDescent="0.3">
      <c r="A70" s="1"/>
      <c r="B70" s="1"/>
    </row>
    <row r="71" spans="1:6" x14ac:dyDescent="0.3">
      <c r="A71" s="1"/>
      <c r="B71" s="1"/>
    </row>
    <row r="72" spans="1:6" x14ac:dyDescent="0.3">
      <c r="A72" s="1"/>
      <c r="B72" s="1"/>
    </row>
    <row r="73" spans="1:6" x14ac:dyDescent="0.3">
      <c r="A73" s="1"/>
      <c r="B73" s="1"/>
    </row>
    <row r="74" spans="1:6" x14ac:dyDescent="0.3">
      <c r="A74" s="1"/>
      <c r="B74" s="1"/>
    </row>
    <row r="75" spans="1:6" x14ac:dyDescent="0.3">
      <c r="A75" s="1"/>
      <c r="B75" s="1"/>
    </row>
    <row r="76" spans="1:6" x14ac:dyDescent="0.3">
      <c r="A76" s="1"/>
      <c r="B76" s="1"/>
    </row>
    <row r="77" spans="1:6" x14ac:dyDescent="0.3">
      <c r="A77" s="1"/>
      <c r="B77" s="1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</sheetData>
  <mergeCells count="2">
    <mergeCell ref="B36:C36"/>
    <mergeCell ref="B41:C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zoomScale="55" zoomScaleNormal="55" workbookViewId="0">
      <selection activeCell="Y42" sqref="Y4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2023-09-20T12:00:34Z</dcterms:modified>
</cp:coreProperties>
</file>