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filterPrivacy="1" defaultThemeVersion="124226"/>
  <xr:revisionPtr revIDLastSave="0" documentId="13_ncr:1_{346C6C29-68B6-4749-993D-65BFDC545E05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Raheja" sheetId="1" r:id="rId1"/>
    <sheet name="Khar West" sheetId="5" r:id="rId2"/>
  </sheets>
  <calcPr calcId="191029"/>
</workbook>
</file>

<file path=xl/calcChain.xml><?xml version="1.0" encoding="utf-8"?>
<calcChain xmlns="http://schemas.openxmlformats.org/spreadsheetml/2006/main">
  <c r="B8" i="5" l="1"/>
  <c r="G8" i="5"/>
  <c r="B7" i="5"/>
  <c r="B18" i="5"/>
  <c r="B11" i="5"/>
  <c r="B6" i="5"/>
  <c r="D39" i="1"/>
  <c r="M39" i="1" s="1"/>
  <c r="E13" i="1"/>
  <c r="E40" i="1"/>
  <c r="D40" i="1" s="1"/>
  <c r="M40" i="1" s="1"/>
  <c r="E39" i="1"/>
  <c r="E38" i="1"/>
  <c r="C7" i="1"/>
  <c r="F6" i="1"/>
  <c r="F8" i="1" s="1"/>
  <c r="F9" i="1" s="1"/>
  <c r="E6" i="1"/>
  <c r="B12" i="5" l="1"/>
  <c r="B13" i="5" s="1"/>
  <c r="B15" i="5" s="1"/>
  <c r="B20" i="5" s="1"/>
  <c r="B23" i="5" s="1"/>
  <c r="H6" i="1"/>
  <c r="H7" i="1" s="1"/>
  <c r="B25" i="5" l="1"/>
  <c r="B22" i="5"/>
  <c r="B21" i="5"/>
  <c r="J41" i="1"/>
  <c r="K41" i="1" s="1"/>
  <c r="G41" i="1"/>
  <c r="J40" i="1" l="1"/>
  <c r="G40" i="1"/>
  <c r="J39" i="1"/>
  <c r="L39" i="1" s="1"/>
  <c r="G39" i="1"/>
  <c r="J38" i="1"/>
  <c r="L38" i="1" s="1"/>
  <c r="G38" i="1"/>
  <c r="K40" i="1" l="1"/>
  <c r="L40" i="1"/>
  <c r="K38" i="1"/>
  <c r="K39" i="1"/>
  <c r="C17" i="1"/>
  <c r="N9" i="1" l="1"/>
  <c r="G36" i="1" l="1"/>
  <c r="H36" i="1"/>
  <c r="G35" i="1"/>
  <c r="H35" i="1"/>
  <c r="H31" i="1"/>
  <c r="H34" i="1" l="1"/>
  <c r="G34" i="1"/>
  <c r="H33" i="1"/>
  <c r="G33" i="1"/>
  <c r="H32" i="1"/>
  <c r="G32" i="1"/>
  <c r="G31" i="1"/>
  <c r="C10" i="1" l="1"/>
  <c r="C5" i="1" l="1"/>
  <c r="C6" i="1" s="1"/>
  <c r="C11" i="1" l="1"/>
  <c r="C12" i="1" s="1"/>
  <c r="C14" i="1" s="1"/>
  <c r="C19" i="1" s="1"/>
  <c r="C22" i="1" l="1"/>
  <c r="D19" i="1"/>
  <c r="C21" i="1"/>
  <c r="C20" i="1"/>
  <c r="B79" i="1"/>
  <c r="D79" i="1" l="1"/>
  <c r="E79" i="1" s="1"/>
  <c r="G3" i="1"/>
  <c r="H3" i="1" s="1"/>
</calcChain>
</file>

<file path=xl/sharedStrings.xml><?xml version="1.0" encoding="utf-8"?>
<sst xmlns="http://schemas.openxmlformats.org/spreadsheetml/2006/main" count="68" uniqueCount="48">
  <si>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</si>
  <si>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</si>
  <si>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</si>
  <si>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</si>
  <si>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</si>
  <si>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</si>
  <si>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</si>
  <si>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</si>
  <si>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</si>
  <si>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</si>
  <si>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</si>
  <si>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</si>
  <si>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RV</t>
  </si>
  <si>
    <t>IV</t>
  </si>
  <si>
    <t>Con. Year</t>
  </si>
  <si>
    <t>Area</t>
  </si>
  <si>
    <t>RR Value</t>
  </si>
  <si>
    <t>Rental Value</t>
  </si>
  <si>
    <t>Agreement</t>
  </si>
  <si>
    <t>Built up</t>
  </si>
  <si>
    <t>Current Year</t>
  </si>
  <si>
    <t>Year of Construction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</si>
  <si>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</si>
  <si>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</si>
  <si>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</si>
  <si>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</si>
  <si>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</si>
  <si>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</si>
  <si>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Value of the property</t>
  </si>
  <si>
    <t>(Area * Rate)</t>
  </si>
  <si>
    <t>Depreciated Fair Market Value</t>
  </si>
  <si>
    <t>Realisable</t>
  </si>
  <si>
    <t xml:space="preserve">Distress </t>
  </si>
  <si>
    <t>Rental</t>
  </si>
  <si>
    <t>Cosmos Format</t>
  </si>
  <si>
    <t>CA</t>
  </si>
  <si>
    <t>Online</t>
  </si>
  <si>
    <t>Carpet Area</t>
  </si>
  <si>
    <t>Rate on carpet</t>
  </si>
  <si>
    <t>Rate on Built up Area</t>
  </si>
  <si>
    <t>Igr</t>
  </si>
  <si>
    <t>MEASU</t>
  </si>
  <si>
    <t>Rate</t>
  </si>
  <si>
    <t>.</t>
  </si>
  <si>
    <t>Built up area</t>
  </si>
  <si>
    <t>Loft</t>
  </si>
  <si>
    <t>Malad West</t>
  </si>
  <si>
    <t>BUA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</si>
</sst>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 Narrow"/>
      <family val="2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43" fontId="0" fillId="0" borderId="0" xfId="1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43" fontId="0" fillId="0" borderId="0" xfId="0" applyNumberFormat="1"/>
    <xf numFmtId="0" fontId="2" fillId="0" borderId="0" xfId="0" applyFont="1"/>
    <xf numFmtId="0" fontId="3" fillId="0" borderId="0" xfId="0" applyFont="1"/>
    <xf numFmtId="43" fontId="3" fillId="0" borderId="0" xfId="0" applyNumberFormat="1" applyFont="1"/>
    <xf numFmtId="9" fontId="0" fillId="0" borderId="0" xfId="0" applyNumberFormat="1"/>
    <xf numFmtId="0" fontId="3" fillId="0" borderId="4" xfId="0" applyFont="1" applyBorder="1"/>
    <xf numFmtId="0" fontId="3" fillId="0" borderId="6" xfId="0" applyFont="1" applyBorder="1"/>
    <xf numFmtId="0" fontId="6" fillId="2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3" fontId="0" fillId="0" borderId="0" xfId="0" applyNumberFormat="1" applyAlignment="1">
      <alignment horizontal="left"/>
    </xf>
    <xf numFmtId="0" fontId="0" fillId="0" borderId="3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8" xfId="0" applyBorder="1"/>
    <xf numFmtId="165" fontId="0" fillId="0" borderId="0" xfId="0" applyNumberFormat="1" applyAlignment="1">
      <alignment horizontal="center"/>
    </xf>
    <xf numFmtId="0" fontId="3" fillId="0" borderId="3" xfId="0" applyFont="1" applyBorder="1"/>
    <xf numFmtId="0" fontId="0" fillId="0" borderId="2" xfId="0" applyBorder="1" applyAlignment="1">
      <alignment horizontal="left"/>
    </xf>
    <xf numFmtId="0" fontId="6" fillId="0" borderId="5" xfId="0" applyFont="1" applyBorder="1"/>
    <xf numFmtId="0" fontId="4" fillId="0" borderId="1" xfId="1" applyNumberFormat="1" applyFont="1" applyFill="1" applyBorder="1"/>
    <xf numFmtId="0" fontId="6" fillId="0" borderId="5" xfId="0" applyFont="1" applyBorder="1" applyAlignment="1">
      <alignment wrapText="1"/>
    </xf>
    <xf numFmtId="43" fontId="4" fillId="0" borderId="1" xfId="1" applyFont="1" applyFill="1" applyBorder="1"/>
    <xf numFmtId="0" fontId="4" fillId="0" borderId="1" xfId="0" applyFont="1" applyBorder="1"/>
    <xf numFmtId="0" fontId="5" fillId="0" borderId="1" xfId="0" applyFont="1" applyBorder="1"/>
    <xf numFmtId="0" fontId="0" fillId="0" borderId="6" xfId="0" applyBorder="1"/>
    <xf numFmtId="10" fontId="4" fillId="0" borderId="1" xfId="1" applyNumberFormat="1" applyFont="1" applyFill="1" applyBorder="1"/>
    <xf numFmtId="43" fontId="4" fillId="0" borderId="1" xfId="0" applyNumberFormat="1" applyFont="1" applyBorder="1"/>
    <xf numFmtId="43" fontId="3" fillId="0" borderId="1" xfId="0" applyNumberFormat="1" applyFont="1" applyBorder="1"/>
    <xf numFmtId="43" fontId="0" fillId="0" borderId="1" xfId="0" applyNumberFormat="1" applyBorder="1" applyAlignment="1">
      <alignment horizontal="left"/>
    </xf>
    <xf numFmtId="0" fontId="6" fillId="0" borderId="7" xfId="0" applyFont="1" applyBorder="1"/>
    <xf numFmtId="164" fontId="0" fillId="0" borderId="0" xfId="0" applyNumberFormat="1" applyAlignment="1">
      <alignment horizontal="center"/>
    </xf>
    <xf numFmtId="0" fontId="3" fillId="0" borderId="1" xfId="1" applyNumberFormat="1" applyFont="1" applyFill="1" applyBorder="1"/>
    <xf numFmtId="43" fontId="3" fillId="0" borderId="1" xfId="1" applyFont="1" applyFill="1" applyBorder="1"/>
    <xf numFmtId="0" fontId="3" fillId="0" borderId="1" xfId="0" applyFont="1" applyBorder="1"/>
    <xf numFmtId="10" fontId="3" fillId="0" borderId="1" xfId="1" applyNumberFormat="1" applyFont="1" applyFill="1" applyBorder="1"/>
    <xf numFmtId="0" fontId="0" fillId="3" borderId="1" xfId="0" applyFill="1" applyBorder="1" applyAlignment="1">
      <alignment wrapText="1"/>
    </xf>
    <xf numFmtId="43" fontId="3" fillId="3" borderId="1" xfId="0" applyNumberFormat="1" applyFont="1" applyFill="1" applyBorder="1"/>
    <xf numFmtId="0" fontId="0" fillId="3" borderId="1" xfId="0" applyFill="1" applyBorder="1"/>
    <xf numFmtId="0" fontId="0" fillId="3" borderId="5" xfId="0" applyFill="1" applyBorder="1"/>
    <xf numFmtId="43" fontId="3" fillId="3" borderId="0" xfId="0" applyNumberFormat="1" applyFont="1" applyFill="1"/>
    <xf numFmtId="43" fontId="0" fillId="0" borderId="1" xfId="0" applyNumberFormat="1" applyBorder="1"/>
    <xf numFmtId="10" fontId="0" fillId="0" borderId="1" xfId="0" applyNumberFormat="1" applyBorder="1"/>
    <xf numFmtId="43" fontId="0" fillId="3" borderId="1" xfId="0" applyNumberForma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0"/>
  <sheetViews>
    <sheetView zoomScaleNormal="100" workbookViewId="0">
      <selection activeCell="C7" sqref="C7"/>
    </sheetView>
  </sheetViews>
  <sheetFormatPr defaultRowHeight="15" x14ac:dyDescent="0.25"/>
  <cols>
    <col min="1" max="1" width="21.7109375" bestFit="1" customWidth="1"/>
    <col min="2" max="2" width="29.7109375" style="7" customWidth="1"/>
    <col min="3" max="3" width="15.5703125" style="7" bestFit="1" customWidth="1"/>
    <col min="4" max="4" width="15.28515625" bestFit="1" customWidth="1"/>
    <col min="5" max="5" width="13.7109375" style="14" bestFit="1" customWidth="1"/>
    <col min="6" max="6" width="11.140625" style="13" bestFit="1" customWidth="1"/>
    <col min="7" max="7" width="13.85546875" style="13" bestFit="1" customWidth="1"/>
    <col min="8" max="8" width="15.42578125" bestFit="1" customWidth="1"/>
    <col min="9" max="10" width="13.7109375" bestFit="1" customWidth="1"/>
    <col min="11" max="11" width="11" bestFit="1" customWidth="1"/>
    <col min="12" max="12" width="10" bestFit="1" customWidth="1"/>
    <col min="13" max="13" width="14.28515625" bestFit="1" customWidth="1"/>
    <col min="14" max="14" width="11.5703125" bestFit="1" customWidth="1"/>
  </cols>
  <sheetData>
    <row r="1" spans="1:14" ht="14.45" x14ac:dyDescent="0.3">
      <c r="A1" s="2"/>
      <c r="B1" s="22" t="s">
        <v>46</v>
      </c>
      <c r="C1" s="10"/>
      <c r="E1" s="23"/>
      <c r="F1" s="16"/>
      <c r="G1" s="16"/>
      <c r="H1" s="4"/>
      <c r="K1" s="2"/>
      <c r="L1" s="3"/>
      <c r="M1" s="3"/>
      <c r="N1" s="4"/>
    </row>
    <row r="2" spans="1:14" ht="14.45" x14ac:dyDescent="0.3">
      <c r="A2" s="24"/>
      <c r="B2" s="7" t="s">
        <v>34</v>
      </c>
      <c r="C2" s="11"/>
      <c r="E2" s="14" t="s">
        <v>14</v>
      </c>
    </row>
    <row r="3" spans="1:14" x14ac:dyDescent="0.25">
      <c r="A3" s="24" t="s">
        <v>0</v>
      </c>
      <c r="B3" s="17" t="s">
        <v>20</v>
      </c>
      <c r="C3" s="37">
        <v>2022</v>
      </c>
      <c r="D3" s="25"/>
      <c r="E3" s="18">
        <v>2014</v>
      </c>
      <c r="F3" s="19">
        <v>2022</v>
      </c>
      <c r="G3" s="19">
        <f>F3-E3</f>
        <v>8</v>
      </c>
      <c r="H3">
        <f>G3-60</f>
        <v>-52</v>
      </c>
    </row>
    <row r="4" spans="1:14" ht="30" x14ac:dyDescent="0.25">
      <c r="A4" s="26" t="s">
        <v>1</v>
      </c>
      <c r="B4" s="17" t="s">
        <v>21</v>
      </c>
      <c r="C4" s="37">
        <v>2014</v>
      </c>
      <c r="D4" s="25"/>
      <c r="E4" s="14" t="s">
        <v>18</v>
      </c>
    </row>
    <row r="5" spans="1:14" x14ac:dyDescent="0.25">
      <c r="A5" s="24" t="s">
        <v>2</v>
      </c>
      <c r="B5" s="17" t="s">
        <v>22</v>
      </c>
      <c r="C5" s="37">
        <f>C3-C4</f>
        <v>8</v>
      </c>
      <c r="D5" s="25"/>
      <c r="E5" s="18" t="s">
        <v>15</v>
      </c>
      <c r="F5" s="19" t="s">
        <v>44</v>
      </c>
      <c r="G5" s="19"/>
      <c r="H5">
        <v>30250</v>
      </c>
      <c r="J5" s="1"/>
      <c r="K5" s="5"/>
    </row>
    <row r="6" spans="1:14" x14ac:dyDescent="0.25">
      <c r="A6" s="24" t="s">
        <v>3</v>
      </c>
      <c r="B6" s="17"/>
      <c r="C6" s="37">
        <f>C5-60</f>
        <v>-52</v>
      </c>
      <c r="D6" s="25"/>
      <c r="E6" s="18">
        <f>68.22*10.764</f>
        <v>734.32007999999996</v>
      </c>
      <c r="F6" s="19">
        <f>92.19*10.764</f>
        <v>992.33315999999991</v>
      </c>
      <c r="G6" s="19"/>
      <c r="H6">
        <f>H5/100*110</f>
        <v>33275</v>
      </c>
      <c r="J6" s="5"/>
    </row>
    <row r="7" spans="1:14" x14ac:dyDescent="0.25">
      <c r="A7" s="24" t="s">
        <v>4</v>
      </c>
      <c r="B7" s="17" t="s">
        <v>23</v>
      </c>
      <c r="C7" s="38">
        <f>992*3000</f>
        <v>2976000</v>
      </c>
      <c r="D7" s="27"/>
      <c r="F7" s="13">
        <v>19000</v>
      </c>
      <c r="H7">
        <f>H6/10.764</f>
        <v>3091.32292827945</v>
      </c>
      <c r="J7" s="5"/>
    </row>
    <row r="8" spans="1:14" x14ac:dyDescent="0.25">
      <c r="A8" s="24" t="s">
        <v>5</v>
      </c>
      <c r="B8" s="17" t="s">
        <v>24</v>
      </c>
      <c r="C8" s="39"/>
      <c r="D8" s="28"/>
      <c r="F8" s="13">
        <f>F7*F6</f>
        <v>18854330.039999999</v>
      </c>
      <c r="K8" s="5"/>
    </row>
    <row r="9" spans="1:14" x14ac:dyDescent="0.25">
      <c r="A9" s="24" t="s">
        <v>6</v>
      </c>
      <c r="B9" s="17"/>
      <c r="C9" s="39"/>
      <c r="D9" s="28"/>
      <c r="F9" s="13">
        <f>F8/734</f>
        <v>25687.098147138964</v>
      </c>
      <c r="N9">
        <f>M9/1235</f>
        <v>0</v>
      </c>
    </row>
    <row r="10" spans="1:14" ht="30" x14ac:dyDescent="0.25">
      <c r="A10" s="26" t="s">
        <v>7</v>
      </c>
      <c r="B10" s="17" t="s">
        <v>25</v>
      </c>
      <c r="C10" s="39">
        <f>100-10</f>
        <v>90</v>
      </c>
      <c r="D10" s="28"/>
      <c r="E10" s="18" t="s">
        <v>41</v>
      </c>
      <c r="F10" s="19"/>
      <c r="N10" t="s">
        <v>43</v>
      </c>
    </row>
    <row r="11" spans="1:14" ht="16.5" x14ac:dyDescent="0.3">
      <c r="A11" s="24"/>
      <c r="B11" s="29" t="s">
        <v>26</v>
      </c>
      <c r="C11" s="30">
        <f>C10*C5/60</f>
        <v>12</v>
      </c>
      <c r="D11" s="30"/>
      <c r="E11" s="18" t="s">
        <v>35</v>
      </c>
      <c r="F11" s="19" t="s">
        <v>45</v>
      </c>
      <c r="I11" s="13"/>
    </row>
    <row r="12" spans="1:14" x14ac:dyDescent="0.25">
      <c r="A12" s="24" t="s">
        <v>8</v>
      </c>
      <c r="B12" s="17"/>
      <c r="C12" s="40">
        <f>C11%</f>
        <v>0.12</v>
      </c>
      <c r="D12" s="31"/>
      <c r="E12" s="14">
        <v>533</v>
      </c>
      <c r="F12" s="13">
        <v>189</v>
      </c>
      <c r="I12" s="13"/>
    </row>
    <row r="13" spans="1:14" x14ac:dyDescent="0.25">
      <c r="A13" s="24" t="s">
        <v>9</v>
      </c>
      <c r="B13" s="17"/>
      <c r="C13" s="37"/>
      <c r="D13" s="25"/>
      <c r="E13" s="14">
        <f>E12+F12</f>
        <v>722</v>
      </c>
      <c r="I13" s="13"/>
    </row>
    <row r="14" spans="1:14" x14ac:dyDescent="0.25">
      <c r="A14" s="24" t="s">
        <v>2</v>
      </c>
      <c r="B14" s="17" t="s">
        <v>27</v>
      </c>
      <c r="C14" s="38">
        <f>ROUND((C7*C12),0)</f>
        <v>357120</v>
      </c>
      <c r="D14" s="27"/>
      <c r="I14" s="13"/>
    </row>
    <row r="15" spans="1:14" x14ac:dyDescent="0.25">
      <c r="A15" s="24"/>
      <c r="B15" s="17" t="s">
        <v>15</v>
      </c>
      <c r="C15" s="38">
        <v>734</v>
      </c>
      <c r="D15" s="27"/>
    </row>
    <row r="16" spans="1:14" x14ac:dyDescent="0.25">
      <c r="A16" s="24" t="s">
        <v>10</v>
      </c>
      <c r="B16" s="17" t="s">
        <v>42</v>
      </c>
      <c r="C16" s="37">
        <v>24400</v>
      </c>
      <c r="D16" s="25"/>
    </row>
    <row r="17" spans="1:11" x14ac:dyDescent="0.25">
      <c r="A17" s="24"/>
      <c r="B17" s="17" t="s">
        <v>28</v>
      </c>
      <c r="C17" s="33">
        <f>C16*C15</f>
        <v>17909600</v>
      </c>
      <c r="D17" s="32"/>
      <c r="K17" s="1"/>
    </row>
    <row r="18" spans="1:11" x14ac:dyDescent="0.25">
      <c r="A18" s="24" t="s">
        <v>19</v>
      </c>
      <c r="B18" s="17" t="s">
        <v>29</v>
      </c>
      <c r="C18" s="28"/>
      <c r="D18" s="28"/>
      <c r="K18" s="1"/>
    </row>
    <row r="19" spans="1:11" x14ac:dyDescent="0.25">
      <c r="A19" s="24" t="s">
        <v>12</v>
      </c>
      <c r="B19" s="41" t="s">
        <v>30</v>
      </c>
      <c r="C19" s="42">
        <f>C17-C14</f>
        <v>17552480</v>
      </c>
      <c r="D19" s="33">
        <f>C19/734</f>
        <v>23913.460490463214</v>
      </c>
      <c r="E19" s="34"/>
      <c r="F19" s="36"/>
      <c r="G19" s="21"/>
    </row>
    <row r="20" spans="1:11" x14ac:dyDescent="0.25">
      <c r="A20" s="24"/>
      <c r="B20" s="43" t="s">
        <v>31</v>
      </c>
      <c r="C20" s="42">
        <f>ROUND((C19*90%),0)</f>
        <v>15797232</v>
      </c>
      <c r="D20" s="33"/>
    </row>
    <row r="21" spans="1:11" x14ac:dyDescent="0.25">
      <c r="A21" s="35" t="s">
        <v>13</v>
      </c>
      <c r="B21" s="43" t="s">
        <v>32</v>
      </c>
      <c r="C21" s="42">
        <f>ROUND((C19*80%),0)</f>
        <v>14041984</v>
      </c>
      <c r="D21" s="33"/>
    </row>
    <row r="22" spans="1:11" x14ac:dyDescent="0.25">
      <c r="A22" s="24" t="s">
        <v>16</v>
      </c>
      <c r="B22" s="44" t="s">
        <v>33</v>
      </c>
      <c r="C22" s="45">
        <f>MROUND((C19*0.03/12),500)</f>
        <v>44000</v>
      </c>
      <c r="D22" s="8"/>
    </row>
    <row r="23" spans="1:11" x14ac:dyDescent="0.25">
      <c r="A23" s="24" t="s">
        <v>17</v>
      </c>
      <c r="B23" s="5"/>
      <c r="C23" s="8"/>
    </row>
    <row r="24" spans="1:11" x14ac:dyDescent="0.25">
      <c r="A24" s="12"/>
      <c r="B24" s="8"/>
      <c r="C24" s="8"/>
    </row>
    <row r="25" spans="1:11" x14ac:dyDescent="0.25">
      <c r="A25" s="12"/>
      <c r="B25" s="8"/>
      <c r="C25" s="8"/>
    </row>
    <row r="26" spans="1:11" x14ac:dyDescent="0.25">
      <c r="A26" s="12"/>
      <c r="B26"/>
      <c r="C26"/>
    </row>
    <row r="27" spans="1:11" x14ac:dyDescent="0.25">
      <c r="B27"/>
      <c r="C27"/>
      <c r="D27" s="5"/>
    </row>
    <row r="28" spans="1:11" x14ac:dyDescent="0.25">
      <c r="B28"/>
      <c r="C28"/>
    </row>
    <row r="29" spans="1:11" x14ac:dyDescent="0.25">
      <c r="B29"/>
      <c r="C29"/>
      <c r="D29" s="17"/>
      <c r="E29" s="18" t="s">
        <v>36</v>
      </c>
      <c r="F29" s="19"/>
      <c r="G29" s="19"/>
      <c r="H29" s="17"/>
      <c r="I29" s="17"/>
      <c r="J29" s="17"/>
    </row>
    <row r="30" spans="1:11" x14ac:dyDescent="0.25">
      <c r="B30"/>
      <c r="C30"/>
      <c r="D30" s="17" t="s">
        <v>19</v>
      </c>
      <c r="E30" s="18" t="s">
        <v>37</v>
      </c>
      <c r="F30" s="19" t="s">
        <v>11</v>
      </c>
      <c r="G30" s="19" t="s">
        <v>38</v>
      </c>
      <c r="H30" s="17" t="s">
        <v>39</v>
      </c>
      <c r="I30" s="17"/>
      <c r="J30" s="17"/>
    </row>
    <row r="31" spans="1:11" x14ac:dyDescent="0.25">
      <c r="B31"/>
      <c r="C31"/>
      <c r="D31" s="17"/>
      <c r="E31" s="18">
        <v>640</v>
      </c>
      <c r="F31" s="19">
        <v>13800000</v>
      </c>
      <c r="G31" s="19">
        <f t="shared" ref="G31:G36" si="0">F31/E31</f>
        <v>21562.5</v>
      </c>
      <c r="H31" s="17" t="e">
        <f t="shared" ref="H31:H36" si="1">F31/D31</f>
        <v>#DIV/0!</v>
      </c>
      <c r="I31" s="17"/>
      <c r="J31" s="17"/>
    </row>
    <row r="32" spans="1:11" x14ac:dyDescent="0.25">
      <c r="B32"/>
      <c r="C32"/>
      <c r="D32" s="17"/>
      <c r="E32" s="18">
        <v>1515</v>
      </c>
      <c r="F32" s="19">
        <v>32500000</v>
      </c>
      <c r="G32" s="19">
        <f t="shared" si="0"/>
        <v>21452.145214521453</v>
      </c>
      <c r="H32" s="17" t="e">
        <f t="shared" si="1"/>
        <v>#DIV/0!</v>
      </c>
      <c r="I32" s="17"/>
      <c r="J32" s="17"/>
    </row>
    <row r="33" spans="1:13" x14ac:dyDescent="0.25">
      <c r="B33"/>
      <c r="C33"/>
      <c r="D33" s="17">
        <v>933</v>
      </c>
      <c r="E33" s="18"/>
      <c r="F33" s="19">
        <v>15000000</v>
      </c>
      <c r="G33" s="19" t="e">
        <f t="shared" si="0"/>
        <v>#DIV/0!</v>
      </c>
      <c r="H33" s="17">
        <f t="shared" si="1"/>
        <v>16077.170418006432</v>
      </c>
      <c r="I33" s="17"/>
      <c r="J33" s="17"/>
    </row>
    <row r="34" spans="1:13" x14ac:dyDescent="0.25">
      <c r="B34"/>
      <c r="C34"/>
      <c r="D34" s="17"/>
      <c r="E34" s="18">
        <v>792</v>
      </c>
      <c r="F34" s="19">
        <v>18500000</v>
      </c>
      <c r="G34" s="19">
        <f t="shared" si="0"/>
        <v>23358.585858585859</v>
      </c>
      <c r="H34" s="17" t="e">
        <f t="shared" si="1"/>
        <v>#DIV/0!</v>
      </c>
      <c r="I34" s="17"/>
      <c r="J34" s="17"/>
    </row>
    <row r="35" spans="1:13" x14ac:dyDescent="0.25">
      <c r="B35"/>
      <c r="C35"/>
      <c r="D35" s="17"/>
      <c r="E35" s="18"/>
      <c r="F35" s="19">
        <v>82500000</v>
      </c>
      <c r="G35" s="19" t="e">
        <f t="shared" si="0"/>
        <v>#DIV/0!</v>
      </c>
      <c r="H35" s="17" t="e">
        <f t="shared" si="1"/>
        <v>#DIV/0!</v>
      </c>
      <c r="I35" s="17"/>
      <c r="J35" s="17"/>
    </row>
    <row r="36" spans="1:13" x14ac:dyDescent="0.25">
      <c r="B36"/>
      <c r="C36"/>
      <c r="D36" s="20"/>
      <c r="F36" s="13">
        <v>62500000</v>
      </c>
      <c r="G36" s="13" t="e">
        <f t="shared" si="0"/>
        <v>#DIV/0!</v>
      </c>
      <c r="H36" s="20" t="e">
        <f t="shared" si="1"/>
        <v>#DIV/0!</v>
      </c>
    </row>
    <row r="37" spans="1:13" x14ac:dyDescent="0.25">
      <c r="B37"/>
      <c r="C37"/>
      <c r="E37" s="14" t="s">
        <v>40</v>
      </c>
    </row>
    <row r="38" spans="1:13" x14ac:dyDescent="0.25">
      <c r="B38"/>
      <c r="C38"/>
      <c r="E38" s="14">
        <f>41.63*10.764</f>
        <v>448.10532000000001</v>
      </c>
      <c r="F38" s="13">
        <v>8200000</v>
      </c>
      <c r="G38" s="13">
        <f>F38/E38</f>
        <v>18299.269466383485</v>
      </c>
      <c r="H38">
        <v>410000</v>
      </c>
      <c r="I38">
        <v>30000</v>
      </c>
      <c r="J38">
        <f>I38+H38+F38</f>
        <v>8640000</v>
      </c>
      <c r="K38">
        <f>J38/E38</f>
        <v>19281.181486530888</v>
      </c>
      <c r="L38" s="5" t="e">
        <f>J38/D38</f>
        <v>#DIV/0!</v>
      </c>
    </row>
    <row r="39" spans="1:13" x14ac:dyDescent="0.25">
      <c r="B39"/>
      <c r="C39"/>
      <c r="D39">
        <f>E39/1.35</f>
        <v>691.12853333333328</v>
      </c>
      <c r="E39" s="14">
        <f>86.68*10.764</f>
        <v>933.02351999999996</v>
      </c>
      <c r="F39" s="13">
        <v>18000000</v>
      </c>
      <c r="G39" s="13">
        <f>F39/E39</f>
        <v>19292.118166538825</v>
      </c>
      <c r="H39">
        <v>540000</v>
      </c>
      <c r="I39">
        <v>30000</v>
      </c>
      <c r="J39">
        <f>I39+H39+F39</f>
        <v>18570000</v>
      </c>
      <c r="K39">
        <f>J39/E39</f>
        <v>19903.035241812555</v>
      </c>
      <c r="L39" s="5">
        <f>J39/D39</f>
        <v>26869.097576446951</v>
      </c>
      <c r="M39">
        <f>F39/D39</f>
        <v>26044.359524827414</v>
      </c>
    </row>
    <row r="40" spans="1:13" x14ac:dyDescent="0.25">
      <c r="B40"/>
      <c r="C40"/>
      <c r="D40">
        <f>E40/1.35</f>
        <v>691.12853333333328</v>
      </c>
      <c r="E40" s="14">
        <f>86.68*10.764</f>
        <v>933.02351999999996</v>
      </c>
      <c r="F40" s="13">
        <v>17250000</v>
      </c>
      <c r="G40" s="13">
        <f>F40/E40</f>
        <v>18488.279909599707</v>
      </c>
      <c r="H40">
        <v>517500</v>
      </c>
      <c r="I40">
        <v>30000</v>
      </c>
      <c r="J40">
        <f>I40+H40+F40</f>
        <v>17797500</v>
      </c>
      <c r="K40">
        <f>J40/E40</f>
        <v>19075.081837165264</v>
      </c>
      <c r="L40" s="5">
        <f>J40/D40</f>
        <v>25751.360480173105</v>
      </c>
      <c r="M40">
        <f>F40/D40</f>
        <v>24959.177877959606</v>
      </c>
    </row>
    <row r="41" spans="1:13" x14ac:dyDescent="0.25">
      <c r="A41" s="9"/>
      <c r="B41"/>
      <c r="C41"/>
      <c r="F41" s="13">
        <v>30900000</v>
      </c>
      <c r="G41" s="13" t="e">
        <f>F41/E41</f>
        <v>#DIV/0!</v>
      </c>
      <c r="H41">
        <v>1545000</v>
      </c>
      <c r="I41">
        <v>30000</v>
      </c>
      <c r="J41">
        <f>I41+H41+F41</f>
        <v>32475000</v>
      </c>
      <c r="K41" t="e">
        <f>J41/E41</f>
        <v>#DIV/0!</v>
      </c>
    </row>
    <row r="42" spans="1:13" x14ac:dyDescent="0.25">
      <c r="B42"/>
      <c r="C42"/>
    </row>
    <row r="54" spans="1:1" ht="15.75" x14ac:dyDescent="0.25">
      <c r="A54" s="6"/>
    </row>
    <row r="55" spans="1:1" ht="15.75" x14ac:dyDescent="0.25">
      <c r="A55" s="6"/>
    </row>
    <row r="56" spans="1:1" ht="15.75" x14ac:dyDescent="0.25">
      <c r="A56" s="6"/>
    </row>
    <row r="57" spans="1:1" ht="15.75" x14ac:dyDescent="0.25">
      <c r="A57" s="6"/>
    </row>
    <row r="58" spans="1:1" ht="15.75" x14ac:dyDescent="0.25">
      <c r="A58" s="6"/>
    </row>
    <row r="59" spans="1:1" ht="15.75" x14ac:dyDescent="0.25">
      <c r="A59" s="6"/>
    </row>
    <row r="60" spans="1:1" ht="15.75" x14ac:dyDescent="0.25">
      <c r="A60" s="6"/>
    </row>
    <row r="79" spans="2:5" x14ac:dyDescent="0.25">
      <c r="B79" s="7">
        <f>B78*B77</f>
        <v>0</v>
      </c>
      <c r="D79">
        <f>C79+B79</f>
        <v>0</v>
      </c>
      <c r="E79" s="14">
        <f>D79*25</f>
        <v>0</v>
      </c>
    </row>
    <row r="80" spans="2:5" x14ac:dyDescent="0.25">
      <c r="D80" s="5"/>
      <c r="E80" s="1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F0CC8-4B3D-4859-A9BD-1F7B50C6AFAA}">
  <dimension ref="A2:M43"/>
  <sheetViews>
    <sheetView tabSelected="1" workbookViewId="0">
      <selection activeCell="B20" sqref="B20"/>
    </sheetView>
  </sheetViews>
  <sheetFormatPr defaultRowHeight="15" x14ac:dyDescent="0.25"/>
  <cols>
    <col min="1" max="1" width="28.42578125" bestFit="1" customWidth="1"/>
    <col min="2" max="2" width="14.28515625" bestFit="1" customWidth="1"/>
    <col min="3" max="3" width="10" bestFit="1" customWidth="1"/>
  </cols>
  <sheetData>
    <row r="2" spans="1:8" x14ac:dyDescent="0.25">
      <c r="A2" s="17"/>
      <c r="B2" s="17"/>
    </row>
    <row r="3" spans="1:8" x14ac:dyDescent="0.25">
      <c r="A3" s="17" t="s">
        <v>34</v>
      </c>
      <c r="B3" s="17"/>
    </row>
    <row r="4" spans="1:8" x14ac:dyDescent="0.25">
      <c r="A4" s="17" t="s">
        <v>20</v>
      </c>
      <c r="B4" s="17">
        <v>2023</v>
      </c>
    </row>
    <row r="5" spans="1:8" x14ac:dyDescent="0.25">
      <c r="A5" s="17" t="s">
        <v>21</v>
      </c>
      <c r="B5" s="17">
        <v>2003</v>
      </c>
    </row>
    <row r="6" spans="1:8" x14ac:dyDescent="0.25">
      <c r="A6" s="17" t="s">
        <v>22</v>
      </c>
      <c r="B6" s="17">
        <f>B4-B5</f>
        <v>20</v>
      </c>
    </row>
    <row r="7" spans="1:8" x14ac:dyDescent="0.25">
      <c r="A7" s="17"/>
      <c r="B7" s="17">
        <f>60-B6</f>
        <v>40</v>
      </c>
    </row>
    <row r="8" spans="1:8" x14ac:dyDescent="0.25">
      <c r="A8" s="17" t="s">
        <v>23</v>
      </c>
      <c r="B8" s="46">
        <f>777*2500</f>
        <v>1942500</v>
      </c>
      <c r="E8" t="s">
        <v>47</v>
      </c>
      <c r="F8">
        <v>72.209999999999994</v>
      </c>
      <c r="G8">
        <f>F8*10.764</f>
        <v>777.26843999999994</v>
      </c>
      <c r="H8">
        <v>777</v>
      </c>
    </row>
    <row r="9" spans="1:8" x14ac:dyDescent="0.25">
      <c r="A9" s="17" t="s">
        <v>24</v>
      </c>
      <c r="B9" s="17"/>
    </row>
    <row r="10" spans="1:8" x14ac:dyDescent="0.25">
      <c r="A10" s="17"/>
      <c r="B10" s="17"/>
    </row>
    <row r="11" spans="1:8" x14ac:dyDescent="0.25">
      <c r="A11" s="17" t="s">
        <v>25</v>
      </c>
      <c r="B11" s="17">
        <f>100-10</f>
        <v>90</v>
      </c>
    </row>
    <row r="12" spans="1:8" x14ac:dyDescent="0.25">
      <c r="A12" s="17" t="s">
        <v>26</v>
      </c>
      <c r="B12" s="17">
        <f>B11*B6/60</f>
        <v>30</v>
      </c>
    </row>
    <row r="13" spans="1:8" x14ac:dyDescent="0.25">
      <c r="A13" s="17"/>
      <c r="B13" s="47">
        <f>B12%</f>
        <v>0.3</v>
      </c>
    </row>
    <row r="14" spans="1:8" x14ac:dyDescent="0.25">
      <c r="A14" s="17"/>
      <c r="B14" s="17"/>
    </row>
    <row r="15" spans="1:8" x14ac:dyDescent="0.25">
      <c r="A15" s="17" t="s">
        <v>27</v>
      </c>
      <c r="B15" s="46">
        <f>ROUND((B8*B13),0)</f>
        <v>582750</v>
      </c>
    </row>
    <row r="16" spans="1:8" x14ac:dyDescent="0.25">
      <c r="A16" s="17" t="s">
        <v>15</v>
      </c>
      <c r="B16" s="46">
        <v>777</v>
      </c>
    </row>
    <row r="17" spans="1:9" x14ac:dyDescent="0.25">
      <c r="A17" s="17" t="s">
        <v>42</v>
      </c>
      <c r="B17" s="17">
        <v>6400</v>
      </c>
    </row>
    <row r="18" spans="1:9" x14ac:dyDescent="0.25">
      <c r="A18" s="17" t="s">
        <v>28</v>
      </c>
      <c r="B18" s="46">
        <f>B17*B16</f>
        <v>4972800</v>
      </c>
    </row>
    <row r="19" spans="1:9" x14ac:dyDescent="0.25">
      <c r="A19" s="17" t="s">
        <v>29</v>
      </c>
      <c r="B19" s="17"/>
    </row>
    <row r="20" spans="1:9" x14ac:dyDescent="0.25">
      <c r="A20" s="43" t="s">
        <v>30</v>
      </c>
      <c r="B20" s="48">
        <f>B18-B15</f>
        <v>4390050</v>
      </c>
      <c r="C20" s="5"/>
    </row>
    <row r="21" spans="1:9" x14ac:dyDescent="0.25">
      <c r="A21" s="43" t="s">
        <v>31</v>
      </c>
      <c r="B21" s="48">
        <f>ROUND((B20*90%),0)</f>
        <v>3951045</v>
      </c>
    </row>
    <row r="22" spans="1:9" x14ac:dyDescent="0.25">
      <c r="A22" s="43" t="s">
        <v>32</v>
      </c>
      <c r="B22" s="48">
        <f>ROUND((B20*80%),0)</f>
        <v>3512040</v>
      </c>
    </row>
    <row r="23" spans="1:9" x14ac:dyDescent="0.25">
      <c r="A23" s="43" t="s">
        <v>33</v>
      </c>
      <c r="B23" s="48">
        <f>MROUND((B20*0.025/12),500)</f>
        <v>9000</v>
      </c>
    </row>
    <row r="25" spans="1:9" x14ac:dyDescent="0.25">
      <c r="B25" s="5">
        <f>B20/222</f>
        <v>19775</v>
      </c>
    </row>
    <row r="32" spans="1:9" x14ac:dyDescent="0.25">
      <c r="D32" s="17"/>
      <c r="E32" s="17"/>
      <c r="F32" s="17"/>
      <c r="G32" s="17"/>
      <c r="H32" s="17"/>
      <c r="I32" s="17"/>
    </row>
    <row r="33" spans="4:13" x14ac:dyDescent="0.25">
      <c r="D33" s="17"/>
      <c r="E33" s="17"/>
      <c r="F33" s="17"/>
      <c r="G33" s="17"/>
      <c r="H33" s="17"/>
      <c r="I33" s="17"/>
    </row>
    <row r="34" spans="4:13" x14ac:dyDescent="0.25">
      <c r="D34" s="17"/>
      <c r="E34" s="17"/>
      <c r="F34" s="17"/>
      <c r="G34" s="17"/>
      <c r="H34" s="17"/>
      <c r="I34" s="17"/>
    </row>
    <row r="35" spans="4:13" x14ac:dyDescent="0.25">
      <c r="D35" s="17"/>
      <c r="E35" s="17"/>
      <c r="F35" s="17"/>
      <c r="G35" s="17"/>
      <c r="H35" s="17"/>
      <c r="I35" s="17"/>
    </row>
    <row r="36" spans="4:13" x14ac:dyDescent="0.25">
      <c r="D36" s="43"/>
      <c r="E36" s="43"/>
      <c r="F36" s="43"/>
      <c r="G36" s="43"/>
      <c r="H36" s="43"/>
      <c r="I36" s="17"/>
    </row>
    <row r="37" spans="4:13" x14ac:dyDescent="0.25">
      <c r="D37" s="43"/>
      <c r="E37" s="43"/>
      <c r="F37" s="43"/>
      <c r="G37" s="43"/>
      <c r="H37" s="43"/>
      <c r="I37" s="17"/>
    </row>
    <row r="38" spans="4:13" x14ac:dyDescent="0.25">
      <c r="D38" s="43"/>
      <c r="E38" s="43"/>
      <c r="F38" s="43"/>
      <c r="G38" s="43"/>
      <c r="H38" s="43"/>
      <c r="I38" s="17"/>
    </row>
    <row r="40" spans="4:13" x14ac:dyDescent="0.25">
      <c r="D40" s="17"/>
      <c r="E40" s="17"/>
      <c r="F40" s="17"/>
      <c r="G40" s="17"/>
      <c r="H40" s="17"/>
      <c r="I40" s="17"/>
      <c r="J40" s="17"/>
      <c r="K40" s="17"/>
      <c r="L40" s="46"/>
      <c r="M40" s="17"/>
    </row>
    <row r="41" spans="4:13" x14ac:dyDescent="0.25">
      <c r="D41" s="17"/>
      <c r="E41" s="17"/>
      <c r="F41" s="17"/>
      <c r="G41" s="17"/>
      <c r="H41" s="17"/>
      <c r="I41" s="17"/>
      <c r="J41" s="17"/>
      <c r="K41" s="17"/>
      <c r="L41" s="46"/>
      <c r="M41" s="17"/>
    </row>
    <row r="42" spans="4:13" x14ac:dyDescent="0.25">
      <c r="D42" s="17"/>
      <c r="E42" s="17"/>
      <c r="F42" s="17"/>
      <c r="G42" s="17"/>
      <c r="H42" s="17"/>
      <c r="I42" s="17"/>
      <c r="J42" s="17"/>
      <c r="K42" s="17"/>
      <c r="L42" s="17"/>
      <c r="M42" s="17"/>
    </row>
    <row r="43" spans="4:13" x14ac:dyDescent="0.25">
      <c r="D43" s="17"/>
      <c r="E43" s="17"/>
      <c r="F43" s="17"/>
      <c r="G43" s="17"/>
      <c r="H43" s="17"/>
      <c r="I43" s="17"/>
      <c r="J43" s="17"/>
      <c r="K43" s="17"/>
      <c r="L43" s="17"/>
      <c r="M43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Raheja</vt:lpstr>
      <vt:lpstr>Khar West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2023-09-25T07:39:15Z</dcterms:modified>
</cp:coreProperties>
</file>