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760" tabRatio="932" activeTab="3"/>
  </bookViews>
  <sheets>
    <sheet name="Depreciation" sheetId="25" r:id="rId1"/>
    <sheet name="Site Measurement" sheetId="24" r:id="rId2"/>
    <sheet name="Calculation" sheetId="23" r:id="rId3"/>
    <sheet name="20-20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  <sheet name="Sheet11" sheetId="26" r:id="rId15"/>
    <sheet name="Sheet12" sheetId="27" r:id="rId16"/>
    <sheet name="Sheet13" sheetId="28" r:id="rId17"/>
    <sheet name="Sheet14" sheetId="29" r:id="rId1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3"/>
  <c r="G31" i="4"/>
  <c r="S17" i="24"/>
  <c r="R17"/>
  <c r="R25"/>
  <c r="R24"/>
  <c r="R23"/>
  <c r="R22"/>
  <c r="R21"/>
  <c r="R20"/>
  <c r="R19"/>
  <c r="R18"/>
  <c r="R16"/>
  <c r="R15"/>
  <c r="R14"/>
  <c r="R13"/>
  <c r="R12"/>
  <c r="R11"/>
  <c r="R10"/>
  <c r="R9"/>
  <c r="R8"/>
  <c r="R7"/>
  <c r="R6"/>
  <c r="R5"/>
  <c r="G28" i="4"/>
  <c r="N22" i="24"/>
  <c r="N21"/>
  <c r="N20"/>
  <c r="N19"/>
  <c r="N18"/>
  <c r="N7"/>
  <c r="N8"/>
  <c r="N9"/>
  <c r="N10"/>
  <c r="N11"/>
  <c r="N12"/>
  <c r="N13"/>
  <c r="N14"/>
  <c r="C12" i="25"/>
  <c r="C11"/>
  <c r="A18" i="23"/>
  <c r="P15" i="4"/>
  <c r="Q15" s="1"/>
  <c r="B15" s="1"/>
  <c r="C15" s="1"/>
  <c r="D15" s="1"/>
  <c r="J15"/>
  <c r="I15"/>
  <c r="E15"/>
  <c r="P14"/>
  <c r="Q14" s="1"/>
  <c r="B14" s="1"/>
  <c r="C14" s="1"/>
  <c r="D14" s="1"/>
  <c r="J14"/>
  <c r="I14"/>
  <c r="E14"/>
  <c r="P13"/>
  <c r="Q13" s="1"/>
  <c r="B13" s="1"/>
  <c r="C13" s="1"/>
  <c r="D13" s="1"/>
  <c r="J13"/>
  <c r="I13"/>
  <c r="E13"/>
  <c r="P12"/>
  <c r="Q12" s="1"/>
  <c r="B12" s="1"/>
  <c r="C12" s="1"/>
  <c r="D12" s="1"/>
  <c r="J12"/>
  <c r="I12"/>
  <c r="E12"/>
  <c r="P11"/>
  <c r="Q11" s="1"/>
  <c r="B11" s="1"/>
  <c r="C11" s="1"/>
  <c r="D11" s="1"/>
  <c r="J11"/>
  <c r="I11"/>
  <c r="E11"/>
  <c r="P10"/>
  <c r="Q10" s="1"/>
  <c r="B10" s="1"/>
  <c r="C10" s="1"/>
  <c r="D10" s="1"/>
  <c r="J10"/>
  <c r="I10"/>
  <c r="E10"/>
  <c r="P9"/>
  <c r="Q9" s="1"/>
  <c r="B9" s="1"/>
  <c r="C9" s="1"/>
  <c r="D9" s="1"/>
  <c r="J9"/>
  <c r="I9"/>
  <c r="E9"/>
  <c r="P8"/>
  <c r="Q8" s="1"/>
  <c r="B8" s="1"/>
  <c r="C8" s="1"/>
  <c r="D8" s="1"/>
  <c r="J8"/>
  <c r="I8"/>
  <c r="E8"/>
  <c r="P7"/>
  <c r="Q7" s="1"/>
  <c r="B7" s="1"/>
  <c r="C7" s="1"/>
  <c r="D7" s="1"/>
  <c r="J7"/>
  <c r="I7"/>
  <c r="E7"/>
  <c r="P6"/>
  <c r="Q6" s="1"/>
  <c r="B6" s="1"/>
  <c r="C6" s="1"/>
  <c r="D6" s="1"/>
  <c r="J6"/>
  <c r="I6"/>
  <c r="E6"/>
  <c r="P5"/>
  <c r="Q5" s="1"/>
  <c r="B5" s="1"/>
  <c r="C5" s="1"/>
  <c r="D5" s="1"/>
  <c r="J5"/>
  <c r="I5"/>
  <c r="E5"/>
  <c r="P4"/>
  <c r="Q4" s="1"/>
  <c r="B4" s="1"/>
  <c r="C4" s="1"/>
  <c r="D4" s="1"/>
  <c r="J4"/>
  <c r="I4"/>
  <c r="E4"/>
  <c r="P3"/>
  <c r="B3" s="1"/>
  <c r="C3" s="1"/>
  <c r="D3" s="1"/>
  <c r="J3"/>
  <c r="I3"/>
  <c r="E3"/>
  <c r="P2"/>
  <c r="B2" s="1"/>
  <c r="C2" s="1"/>
  <c r="D2" s="1"/>
  <c r="J2"/>
  <c r="I2"/>
  <c r="E2"/>
  <c r="H3" l="1"/>
  <c r="G5"/>
  <c r="G7"/>
  <c r="G9"/>
  <c r="G11"/>
  <c r="G13"/>
  <c r="G15"/>
  <c r="G2"/>
  <c r="H4"/>
  <c r="H6"/>
  <c r="H8"/>
  <c r="G10"/>
  <c r="G12"/>
  <c r="G14"/>
  <c r="G3"/>
  <c r="G4"/>
  <c r="G6"/>
  <c r="G8"/>
  <c r="F2"/>
  <c r="H2"/>
  <c r="F3"/>
  <c r="F4"/>
  <c r="F5"/>
  <c r="H5"/>
  <c r="F6"/>
  <c r="F7"/>
  <c r="H7"/>
  <c r="F8"/>
  <c r="F9"/>
  <c r="H9"/>
  <c r="F10"/>
  <c r="H10"/>
  <c r="F11"/>
  <c r="H11"/>
  <c r="F12"/>
  <c r="H12"/>
  <c r="F13"/>
  <c r="H13"/>
  <c r="F14"/>
  <c r="H14"/>
  <c r="F15"/>
  <c r="H15"/>
  <c r="N15" i="24"/>
  <c r="C8" i="25"/>
  <c r="C4"/>
  <c r="P16" i="4"/>
  <c r="Q16" s="1"/>
  <c r="B16" s="1"/>
  <c r="C16" s="1"/>
  <c r="D16" s="1"/>
  <c r="J16"/>
  <c r="I16"/>
  <c r="E16"/>
  <c r="H29"/>
  <c r="G33"/>
  <c r="C13" i="25"/>
  <c r="C20"/>
  <c r="C16"/>
  <c r="C17" s="1"/>
  <c r="C5"/>
  <c r="H16" i="4" l="1"/>
  <c r="F16"/>
  <c r="G16"/>
  <c r="H31"/>
  <c r="G32"/>
  <c r="C7" i="25"/>
  <c r="C9" s="1"/>
  <c r="E9" s="1"/>
  <c r="E5"/>
  <c r="E17"/>
  <c r="C19"/>
  <c r="C21" s="1"/>
  <c r="E21" s="1"/>
  <c r="F30" i="24" l="1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F20"/>
  <c r="H20" s="1"/>
  <c r="E20"/>
  <c r="G20" s="1"/>
  <c r="I20" s="1"/>
  <c r="H19"/>
  <c r="F19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G12"/>
  <c r="F12"/>
  <c r="H12" s="1"/>
  <c r="E12"/>
  <c r="F11"/>
  <c r="H11" s="1"/>
  <c r="E11"/>
  <c r="G11" s="1"/>
  <c r="F10"/>
  <c r="H10" s="1"/>
  <c r="E10"/>
  <c r="G10" s="1"/>
  <c r="I10" s="1"/>
  <c r="F9"/>
  <c r="H9" s="1"/>
  <c r="E9"/>
  <c r="G9" s="1"/>
  <c r="F8"/>
  <c r="H8" s="1"/>
  <c r="E8"/>
  <c r="G8" s="1"/>
  <c r="F7"/>
  <c r="H7" s="1"/>
  <c r="E7"/>
  <c r="G7" s="1"/>
  <c r="N6"/>
  <c r="F6"/>
  <c r="H6" s="1"/>
  <c r="E6"/>
  <c r="G6" s="1"/>
  <c r="N5"/>
  <c r="F5"/>
  <c r="H5" s="1"/>
  <c r="E5"/>
  <c r="G5" s="1"/>
  <c r="F4"/>
  <c r="H4" s="1"/>
  <c r="E4"/>
  <c r="G4" s="1"/>
  <c r="W3"/>
  <c r="V3"/>
  <c r="F3"/>
  <c r="H3" s="1"/>
  <c r="E3"/>
  <c r="G3" s="1"/>
  <c r="F2"/>
  <c r="H2" s="1"/>
  <c r="E2"/>
  <c r="G2" s="1"/>
  <c r="N16" l="1"/>
  <c r="N17" s="1"/>
  <c r="I19"/>
  <c r="I29"/>
  <c r="I21"/>
  <c r="I30"/>
  <c r="I17"/>
  <c r="I12"/>
  <c r="I13"/>
  <c r="I15"/>
  <c r="I5"/>
  <c r="I4"/>
  <c r="I2"/>
  <c r="J2" s="1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7"/>
  <c r="C8" s="1"/>
  <c r="C6"/>
  <c r="C5"/>
  <c r="C14" s="1"/>
  <c r="C10" l="1"/>
  <c r="C11" s="1"/>
  <c r="C12" s="1"/>
  <c r="C13" s="1"/>
  <c r="C16" s="1"/>
  <c r="C19" l="1"/>
  <c r="C25"/>
  <c r="C20"/>
  <c r="C21"/>
  <c r="P20" i="4" l="1"/>
  <c r="Q20" s="1"/>
  <c r="J20"/>
  <c r="I20"/>
  <c r="E20"/>
  <c r="P19"/>
  <c r="Q19" s="1"/>
  <c r="J19"/>
  <c r="I19"/>
  <c r="E19"/>
  <c r="P18"/>
  <c r="Q18" s="1"/>
  <c r="J18"/>
  <c r="I18"/>
  <c r="E18"/>
  <c r="P17"/>
  <c r="Q17" s="1"/>
  <c r="J17"/>
  <c r="I17"/>
  <c r="E17"/>
  <c r="B17" l="1"/>
  <c r="B19"/>
  <c r="B18"/>
  <c r="B20"/>
  <c r="C20" l="1"/>
  <c r="G20" s="1"/>
  <c r="F20"/>
  <c r="C19"/>
  <c r="G19" s="1"/>
  <c r="F19"/>
  <c r="C18"/>
  <c r="G18" s="1"/>
  <c r="F18"/>
  <c r="C17"/>
  <c r="G17" s="1"/>
  <c r="F17"/>
  <c r="D20"/>
  <c r="H20" s="1"/>
  <c r="D19"/>
  <c r="H19" s="1"/>
  <c r="D17" l="1"/>
  <c r="H17" s="1"/>
  <c r="D18"/>
  <c r="H18" s="1"/>
</calcChain>
</file>

<file path=xl/sharedStrings.xml><?xml version="1.0" encoding="utf-8"?>
<sst xmlns="http://schemas.openxmlformats.org/spreadsheetml/2006/main" count="150" uniqueCount="100">
  <si>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</si>
  <si>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</si>
  <si>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</si>
  <si>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</si>
  <si>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</si>
  <si>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</si>
  <si>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</si>
  <si>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</si>
  <si>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</si>
  <si>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</si>
  <si>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</si>
  <si>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</si>
  <si>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</si>
  <si>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</si>
  <si>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</si>
  <si>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</si>
  <si>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</si>
  <si>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</si>
  <si>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</si>
  <si>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</si>
  <si>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</si>
  <si>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</si>
  <si>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</si>
  <si>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</si>
  <si>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</si>
  <si>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</si>
  <si>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</si>
  <si>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</si>
  <si>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</si>
  <si>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</si>
  <si>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</si>
  <si>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</si>
  <si>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</si>
  <si>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</si>
  <si>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</si>
  <si>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</si>
  <si>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</si>
  <si>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</si>
  <si>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</si>
  <si>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</si>
  <si>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</si>
  <si>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</si>
  <si>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</si>
  <si>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</si>
  <si>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</si>
  <si>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</si>
  <si>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</si>
  <si>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</si>
  <si>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</si>
  <si>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</si>
  <si>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</si>
  <si>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</si>
  <si>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</si>
  <si>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</si>
  <si>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</si>
  <si>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</si>
  <si>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</si>
  <si>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</si>
  <si>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</si>
  <si>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</si>
  <si>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</si>
  <si>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</si>
  <si>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</si>
  <si>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</si>
  <si>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(-) Land Cost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</si>
  <si>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</si>
  <si>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</si>
  <si>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</si>
  <si>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</si>
  <si>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</si>
  <si>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</si>
  <si>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</si>
  <si>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</si>
  <si>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ABUA</t>
  </si>
  <si>
    <t>Rate</t>
  </si>
  <si>
    <t>FMV</t>
  </si>
  <si>
    <t xml:space="preserve">Agreement </t>
  </si>
  <si>
    <t>Depreciation:
70% (for Building between 20 to 30 years)</t>
  </si>
  <si>
    <t>Rate on</t>
  </si>
  <si>
    <t>TACA</t>
  </si>
  <si>
    <t>04.09.2023</t>
  </si>
  <si>
    <t>Hall</t>
  </si>
  <si>
    <t>Kit</t>
  </si>
  <si>
    <t>Bed1</t>
  </si>
  <si>
    <t>Bed2</t>
  </si>
  <si>
    <t>Bed3</t>
  </si>
  <si>
    <t>Toi</t>
  </si>
  <si>
    <t>Pass</t>
  </si>
  <si>
    <t>ACA</t>
  </si>
  <si>
    <t>BALC</t>
  </si>
  <si>
    <t>Plan Area</t>
  </si>
  <si>
    <t>Living</t>
  </si>
  <si>
    <t>Encl Bal</t>
  </si>
  <si>
    <t>Kitchen</t>
  </si>
  <si>
    <t>Bed 1</t>
  </si>
  <si>
    <t>Bed 2</t>
  </si>
  <si>
    <t>Toil 2</t>
  </si>
  <si>
    <t>Toil 1</t>
  </si>
  <si>
    <t>Bed 3</t>
  </si>
  <si>
    <t>Toil 3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</si>
</sst>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 * #,##0.00_ ;_ * \-#,##0.00_ ;_ * &quot;-&quot;??_ ;_ @_ "/>
  </numFmts>
  <fonts count="1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0" fillId="2" borderId="0" xfId="1" applyFont="1" applyFill="1"/>
    <xf numFmtId="164" fontId="2" fillId="0" borderId="8" xfId="1" applyFont="1" applyBorder="1"/>
    <xf numFmtId="0" fontId="2" fillId="0" borderId="4" xfId="0" applyFont="1" applyBorder="1"/>
    <xf numFmtId="164" fontId="2" fillId="0" borderId="0" xfId="1" applyFont="1" applyBorder="1"/>
    <xf numFmtId="0" fontId="10" fillId="0" borderId="8" xfId="0" applyFont="1" applyBorder="1" applyAlignment="1">
      <alignment horizontal="center"/>
    </xf>
    <xf numFmtId="0" fontId="1" fillId="2" borderId="0" xfId="0" applyFont="1" applyFill="1"/>
    <xf numFmtId="4" fontId="0" fillId="2" borderId="0" xfId="0" applyNumberFormat="1" applyFill="1"/>
    <xf numFmtId="164" fontId="0" fillId="2" borderId="4" xfId="1" applyFont="1" applyFill="1" applyBorder="1"/>
    <xf numFmtId="164" fontId="6" fillId="0" borderId="0" xfId="1" applyFont="1"/>
    <xf numFmtId="164" fontId="7" fillId="0" borderId="0" xfId="1" applyFont="1"/>
    <xf numFmtId="164" fontId="7" fillId="2" borderId="0" xfId="1" applyFont="1" applyFill="1"/>
    <xf numFmtId="164" fontId="2" fillId="0" borderId="4" xfId="1" applyFont="1" applyBorder="1"/>
    <xf numFmtId="164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209550</xdr:colOff>
      <xdr:row>39</xdr:row>
      <xdr:rowOff>152400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209550</xdr:colOff>
      <xdr:row>38</xdr:row>
      <xdr:rowOff>76200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21"/>
  <sheetViews>
    <sheetView workbookViewId="0">
      <selection activeCell="I20" sqref="I20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>
      <c r="B3" s="39" t="s">
        <v>59</v>
      </c>
      <c r="C3" s="50">
        <v>194290</v>
      </c>
      <c r="D3" s="39"/>
      <c r="E3" s="39"/>
      <c r="F3" s="39"/>
      <c r="H3" s="53" t="s">
        <v>37</v>
      </c>
      <c r="I3" s="53"/>
      <c r="J3" s="53" t="s">
        <v>38</v>
      </c>
      <c r="K3" s="53" t="s">
        <v>39</v>
      </c>
      <c r="L3" s="53" t="s">
        <v>40</v>
      </c>
    </row>
    <row r="4" spans="2:12">
      <c r="B4" s="39" t="s">
        <v>60</v>
      </c>
      <c r="C4" s="50">
        <f>C3*0%</f>
        <v>0</v>
      </c>
      <c r="D4" s="39"/>
      <c r="E4" s="39"/>
      <c r="F4" s="39"/>
      <c r="H4" s="54" t="s">
        <v>41</v>
      </c>
      <c r="I4" s="39" t="s">
        <v>42</v>
      </c>
      <c r="J4" s="39" t="s">
        <v>43</v>
      </c>
      <c r="K4" s="39">
        <v>2554.8123374210331</v>
      </c>
      <c r="L4" s="39">
        <v>2248.2348569305091</v>
      </c>
    </row>
    <row r="5" spans="2:12">
      <c r="B5" s="39" t="s">
        <v>61</v>
      </c>
      <c r="C5" s="55">
        <f>C3+C4</f>
        <v>194290</v>
      </c>
      <c r="D5" s="56" t="s">
        <v>62</v>
      </c>
      <c r="E5" s="57">
        <f>C5/10.764</f>
        <v>18049.981419546639</v>
      </c>
      <c r="F5" s="56" t="s">
        <v>63</v>
      </c>
      <c r="H5" s="58" t="s">
        <v>44</v>
      </c>
      <c r="I5" s="54">
        <v>0.95</v>
      </c>
      <c r="J5" s="39"/>
      <c r="K5" s="39" t="s">
        <v>45</v>
      </c>
      <c r="L5" s="39" t="s">
        <v>42</v>
      </c>
    </row>
    <row r="6" spans="2:12">
      <c r="B6" s="39" t="s">
        <v>64</v>
      </c>
      <c r="C6" s="50">
        <v>98960</v>
      </c>
      <c r="D6" s="39"/>
      <c r="E6" s="39"/>
      <c r="F6" s="39"/>
      <c r="H6" s="59" t="s">
        <v>46</v>
      </c>
      <c r="I6" s="54">
        <v>0.9</v>
      </c>
      <c r="J6" s="39" t="s">
        <v>47</v>
      </c>
      <c r="K6" s="39" t="s">
        <v>48</v>
      </c>
      <c r="L6" s="39" t="s">
        <v>49</v>
      </c>
    </row>
    <row r="7" spans="2:12">
      <c r="B7" s="39"/>
      <c r="C7" s="50">
        <f>C5-C6</f>
        <v>95330</v>
      </c>
      <c r="D7" s="39"/>
      <c r="E7" s="39"/>
      <c r="F7" s="39"/>
      <c r="H7" s="58" t="s">
        <v>50</v>
      </c>
      <c r="I7" s="54">
        <v>0.8</v>
      </c>
      <c r="J7" s="39"/>
      <c r="K7" s="58" t="s">
        <v>46</v>
      </c>
      <c r="L7" s="54">
        <v>0.05</v>
      </c>
    </row>
    <row r="8" spans="2:12" ht="30">
      <c r="B8" s="60" t="s">
        <v>77</v>
      </c>
      <c r="C8" s="50">
        <f>C7*70%</f>
        <v>66731</v>
      </c>
      <c r="D8" s="39"/>
      <c r="E8" s="39"/>
      <c r="F8" s="39"/>
      <c r="H8" s="58" t="s">
        <v>51</v>
      </c>
      <c r="I8" s="54">
        <v>0.7</v>
      </c>
      <c r="J8" s="39"/>
      <c r="K8" s="61" t="s">
        <v>52</v>
      </c>
      <c r="L8" s="54">
        <v>0.1</v>
      </c>
    </row>
    <row r="9" spans="2:12">
      <c r="B9" s="39" t="s">
        <v>65</v>
      </c>
      <c r="C9" s="55">
        <f>C6+C8</f>
        <v>165691</v>
      </c>
      <c r="D9" s="56" t="s">
        <v>62</v>
      </c>
      <c r="E9" s="57">
        <f>C9/10.764</f>
        <v>15393.069490895579</v>
      </c>
      <c r="F9" s="56" t="s">
        <v>63</v>
      </c>
      <c r="H9" s="58" t="s">
        <v>53</v>
      </c>
      <c r="I9" s="54">
        <v>0.6</v>
      </c>
      <c r="J9" s="39"/>
      <c r="K9" s="39" t="s">
        <v>54</v>
      </c>
      <c r="L9" s="54">
        <v>0.15</v>
      </c>
    </row>
    <row r="10" spans="2:12">
      <c r="C10" s="62"/>
      <c r="H10" s="39" t="s">
        <v>55</v>
      </c>
      <c r="I10" s="54">
        <v>0.5</v>
      </c>
      <c r="J10" s="39"/>
      <c r="K10" s="39" t="s">
        <v>56</v>
      </c>
      <c r="L10" s="54">
        <v>0.2</v>
      </c>
    </row>
    <row r="11" spans="2:12">
      <c r="B11" s="45" t="s">
        <v>69</v>
      </c>
      <c r="C11" s="64">
        <f>Calculation!D7</f>
        <v>2023</v>
      </c>
      <c r="H11" s="39" t="s">
        <v>57</v>
      </c>
      <c r="I11" s="54">
        <v>0.4</v>
      </c>
      <c r="J11" s="39"/>
      <c r="K11" s="39"/>
      <c r="L11" s="39"/>
    </row>
    <row r="12" spans="2:12">
      <c r="B12" s="45" t="s">
        <v>70</v>
      </c>
      <c r="C12" s="64">
        <f>Calculation!D8</f>
        <v>2023</v>
      </c>
      <c r="D12" s="63"/>
      <c r="H12" s="39" t="s">
        <v>58</v>
      </c>
      <c r="I12" s="54">
        <v>0.3</v>
      </c>
      <c r="J12" s="39"/>
      <c r="K12" s="39"/>
      <c r="L12" s="39"/>
    </row>
    <row r="13" spans="2:12">
      <c r="B13" s="45" t="s">
        <v>71</v>
      </c>
      <c r="C13" s="64">
        <f>C11-C12</f>
        <v>0</v>
      </c>
    </row>
    <row r="15" spans="2:12">
      <c r="B15" s="39" t="s">
        <v>59</v>
      </c>
      <c r="C15" s="50">
        <v>93700</v>
      </c>
      <c r="D15" s="39"/>
      <c r="E15" s="39"/>
      <c r="F15" s="39"/>
    </row>
    <row r="16" spans="2:12">
      <c r="B16" s="39" t="s">
        <v>60</v>
      </c>
      <c r="C16" s="50">
        <f>C15*5%</f>
        <v>4685</v>
      </c>
      <c r="D16" s="39"/>
      <c r="E16" s="39"/>
      <c r="F16" s="39"/>
    </row>
    <row r="17" spans="2:6">
      <c r="B17" s="39" t="s">
        <v>61</v>
      </c>
      <c r="C17" s="55">
        <f>C15+C16</f>
        <v>98385</v>
      </c>
      <c r="D17" s="56" t="s">
        <v>62</v>
      </c>
      <c r="E17" s="57">
        <f>C17/10.764</f>
        <v>9140.1895206243044</v>
      </c>
      <c r="F17" s="56" t="s">
        <v>63</v>
      </c>
    </row>
    <row r="18" spans="2:6">
      <c r="B18" s="39" t="s">
        <v>66</v>
      </c>
      <c r="C18" s="50">
        <v>26620</v>
      </c>
      <c r="D18" s="39"/>
      <c r="E18" s="39"/>
      <c r="F18" s="39"/>
    </row>
    <row r="19" spans="2:6">
      <c r="B19" s="39" t="s">
        <v>67</v>
      </c>
      <c r="C19" s="50">
        <f>C17-C18</f>
        <v>71765</v>
      </c>
      <c r="D19" s="39"/>
      <c r="E19" s="39"/>
      <c r="F19" s="39"/>
    </row>
    <row r="20" spans="2:6" ht="45">
      <c r="B20" s="60" t="s">
        <v>68</v>
      </c>
      <c r="C20" s="50">
        <f>C18*80%</f>
        <v>21296</v>
      </c>
      <c r="D20" s="39"/>
      <c r="E20" s="39"/>
      <c r="F20" s="39"/>
    </row>
    <row r="21" spans="2:6">
      <c r="B21" s="39" t="s">
        <v>65</v>
      </c>
      <c r="C21" s="55">
        <f>C19+C20</f>
        <v>93061</v>
      </c>
      <c r="D21" s="56" t="s">
        <v>62</v>
      </c>
      <c r="E21" s="57">
        <f>C21/10.764</f>
        <v>8645.5778520995918</v>
      </c>
      <c r="F21" s="56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/>
  </sheetViews>
  <sheetFormatPr defaultRowHeight="1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topLeftCell="E1" workbookViewId="0">
      <selection activeCell="R17" sqref="R17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6" t="s">
        <v>29</v>
      </c>
      <c r="B1" s="36" t="s">
        <v>30</v>
      </c>
      <c r="C1" s="36" t="s">
        <v>31</v>
      </c>
      <c r="D1" s="36" t="s">
        <v>30</v>
      </c>
      <c r="E1" s="37" t="s">
        <v>32</v>
      </c>
      <c r="F1" s="37" t="s">
        <v>33</v>
      </c>
      <c r="G1" s="37" t="s">
        <v>34</v>
      </c>
      <c r="H1" s="37" t="s">
        <v>34</v>
      </c>
      <c r="I1" s="38" t="s">
        <v>35</v>
      </c>
      <c r="J1" s="38" t="s">
        <v>36</v>
      </c>
      <c r="K1" s="69"/>
      <c r="L1" s="69"/>
      <c r="M1" s="69"/>
      <c r="N1" s="69"/>
      <c r="O1" s="69"/>
      <c r="P1" s="69"/>
      <c r="Q1" s="69"/>
      <c r="R1" s="69"/>
    </row>
    <row r="2" spans="1:23" ht="16.5">
      <c r="A2" s="36">
        <v>0</v>
      </c>
      <c r="B2" s="36">
        <v>0</v>
      </c>
      <c r="C2" s="36">
        <v>0</v>
      </c>
      <c r="D2" s="36">
        <v>0</v>
      </c>
      <c r="E2" s="37">
        <f t="shared" ref="E2:I23" si="0">B2/12</f>
        <v>0</v>
      </c>
      <c r="F2" s="37">
        <f t="shared" ref="F2:F30" si="1">D2/12</f>
        <v>0</v>
      </c>
      <c r="G2" s="37">
        <f t="shared" ref="G2:G30" si="2">A2+E2</f>
        <v>0</v>
      </c>
      <c r="H2" s="37">
        <f t="shared" ref="H2:H30" si="3">C2+F2</f>
        <v>0</v>
      </c>
      <c r="I2" s="38">
        <f t="shared" ref="I2:I22" si="4">G2*H2</f>
        <v>0</v>
      </c>
      <c r="J2" s="38">
        <f>I2</f>
        <v>0</v>
      </c>
      <c r="K2" s="39"/>
      <c r="L2" s="39"/>
      <c r="M2" s="39"/>
      <c r="N2" s="40"/>
      <c r="O2" s="39"/>
      <c r="P2" s="39"/>
      <c r="Q2" s="39"/>
      <c r="R2" s="39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6">
        <v>0</v>
      </c>
      <c r="B3" s="36">
        <v>0</v>
      </c>
      <c r="C3" s="36">
        <v>0</v>
      </c>
      <c r="D3" s="36">
        <v>0</v>
      </c>
      <c r="E3" s="37">
        <f t="shared" si="0"/>
        <v>0</v>
      </c>
      <c r="F3" s="37">
        <f t="shared" si="1"/>
        <v>0</v>
      </c>
      <c r="G3" s="37">
        <f t="shared" si="2"/>
        <v>0</v>
      </c>
      <c r="H3" s="37">
        <f t="shared" si="3"/>
        <v>0</v>
      </c>
      <c r="I3" s="38">
        <f t="shared" si="4"/>
        <v>0</v>
      </c>
      <c r="J3" s="38">
        <f>J2+I3</f>
        <v>0</v>
      </c>
      <c r="K3" s="39"/>
      <c r="L3" s="39"/>
      <c r="M3" s="39"/>
      <c r="N3" s="40"/>
      <c r="O3" s="39"/>
      <c r="P3" s="39"/>
      <c r="Q3" s="39"/>
      <c r="R3" s="39"/>
      <c r="S3" s="34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6">
        <v>0</v>
      </c>
      <c r="B4" s="36">
        <v>0</v>
      </c>
      <c r="C4" s="36">
        <v>0</v>
      </c>
      <c r="D4" s="36">
        <v>0</v>
      </c>
      <c r="E4" s="37">
        <f t="shared" si="0"/>
        <v>0</v>
      </c>
      <c r="F4" s="37">
        <f t="shared" si="1"/>
        <v>0</v>
      </c>
      <c r="G4" s="37">
        <f t="shared" si="2"/>
        <v>0</v>
      </c>
      <c r="H4" s="37">
        <f t="shared" si="3"/>
        <v>0</v>
      </c>
      <c r="I4" s="38">
        <f t="shared" si="4"/>
        <v>0</v>
      </c>
      <c r="J4" s="38">
        <f t="shared" ref="J4:J30" si="5">J3+I4</f>
        <v>0</v>
      </c>
      <c r="K4" s="39"/>
      <c r="L4" s="39"/>
      <c r="M4" s="39"/>
      <c r="N4" s="39"/>
      <c r="O4" s="39" t="s">
        <v>90</v>
      </c>
      <c r="P4" s="39"/>
      <c r="Q4" s="39"/>
      <c r="R4" s="39"/>
      <c r="S4" s="41" t="s">
        <v>44</v>
      </c>
      <c r="T4" s="34">
        <v>0.95</v>
      </c>
      <c r="V4" t="s">
        <v>45</v>
      </c>
      <c r="W4" t="s">
        <v>42</v>
      </c>
    </row>
    <row r="5" spans="1:23" ht="16.5">
      <c r="A5" s="36">
        <v>0</v>
      </c>
      <c r="B5" s="36">
        <v>0</v>
      </c>
      <c r="C5" s="36">
        <v>0</v>
      </c>
      <c r="D5" s="36">
        <v>0</v>
      </c>
      <c r="E5" s="37">
        <f t="shared" si="0"/>
        <v>0</v>
      </c>
      <c r="F5" s="37">
        <f t="shared" si="1"/>
        <v>0</v>
      </c>
      <c r="G5" s="37">
        <f t="shared" si="2"/>
        <v>0</v>
      </c>
      <c r="H5" s="37">
        <f t="shared" si="3"/>
        <v>0</v>
      </c>
      <c r="I5" s="38">
        <f t="shared" si="4"/>
        <v>0</v>
      </c>
      <c r="J5" s="38">
        <f t="shared" si="5"/>
        <v>0</v>
      </c>
      <c r="K5" s="39" t="s">
        <v>81</v>
      </c>
      <c r="L5" s="39">
        <v>10.45</v>
      </c>
      <c r="M5" s="39">
        <v>7.06</v>
      </c>
      <c r="N5" s="39">
        <f t="shared" ref="N5:N15" si="6">L5*M5</f>
        <v>73.776999999999987</v>
      </c>
      <c r="O5" s="39" t="s">
        <v>91</v>
      </c>
      <c r="P5" s="39">
        <v>3.35</v>
      </c>
      <c r="Q5" s="39">
        <v>5.35</v>
      </c>
      <c r="R5" s="40">
        <f>P5*Q5</f>
        <v>17.922499999999999</v>
      </c>
      <c r="S5" s="42" t="s">
        <v>46</v>
      </c>
      <c r="T5" s="34">
        <v>0.9</v>
      </c>
      <c r="U5" t="s">
        <v>47</v>
      </c>
      <c r="V5" t="s">
        <v>48</v>
      </c>
      <c r="W5" t="s">
        <v>49</v>
      </c>
    </row>
    <row r="6" spans="1:23" ht="16.5">
      <c r="A6" s="36">
        <v>0</v>
      </c>
      <c r="B6" s="36">
        <v>0</v>
      </c>
      <c r="C6" s="36">
        <v>0</v>
      </c>
      <c r="D6" s="36">
        <v>0</v>
      </c>
      <c r="E6" s="37">
        <f t="shared" si="0"/>
        <v>0</v>
      </c>
      <c r="F6" s="37">
        <f t="shared" si="1"/>
        <v>0</v>
      </c>
      <c r="G6" s="37">
        <f t="shared" si="2"/>
        <v>0</v>
      </c>
      <c r="H6" s="37">
        <f t="shared" si="3"/>
        <v>0</v>
      </c>
      <c r="I6" s="38">
        <f t="shared" si="4"/>
        <v>0</v>
      </c>
      <c r="J6" s="38">
        <f t="shared" si="5"/>
        <v>0</v>
      </c>
      <c r="K6" s="39" t="s">
        <v>82</v>
      </c>
      <c r="L6" s="39">
        <v>10.27</v>
      </c>
      <c r="M6" s="39">
        <v>14.8</v>
      </c>
      <c r="N6" s="39">
        <f t="shared" si="6"/>
        <v>151.99600000000001</v>
      </c>
      <c r="O6" s="39"/>
      <c r="P6" s="39">
        <v>1.2</v>
      </c>
      <c r="Q6" s="39">
        <v>3.2</v>
      </c>
      <c r="R6" s="40">
        <f>P6*Q6</f>
        <v>3.84</v>
      </c>
      <c r="S6" s="41" t="s">
        <v>50</v>
      </c>
      <c r="T6" s="34">
        <v>0.8</v>
      </c>
      <c r="V6" s="41" t="s">
        <v>46</v>
      </c>
      <c r="W6" s="34">
        <v>0.05</v>
      </c>
    </row>
    <row r="7" spans="1:23" ht="16.5">
      <c r="A7" s="36">
        <v>0</v>
      </c>
      <c r="B7" s="36">
        <v>0</v>
      </c>
      <c r="C7" s="36">
        <v>0</v>
      </c>
      <c r="D7" s="36">
        <v>0</v>
      </c>
      <c r="E7" s="37">
        <f t="shared" si="0"/>
        <v>0</v>
      </c>
      <c r="F7" s="37">
        <f t="shared" si="1"/>
        <v>0</v>
      </c>
      <c r="G7" s="37">
        <f t="shared" si="2"/>
        <v>0</v>
      </c>
      <c r="H7" s="37">
        <f t="shared" si="3"/>
        <v>0</v>
      </c>
      <c r="I7" s="38">
        <f t="shared" si="4"/>
        <v>0</v>
      </c>
      <c r="J7" s="38">
        <f t="shared" si="5"/>
        <v>0</v>
      </c>
      <c r="K7" s="39" t="s">
        <v>83</v>
      </c>
      <c r="L7" s="39">
        <v>9.02</v>
      </c>
      <c r="M7" s="39">
        <v>7.63</v>
      </c>
      <c r="N7" s="39">
        <f t="shared" ref="N7:N14" si="7">L7*M7</f>
        <v>68.822599999999994</v>
      </c>
      <c r="O7" s="39" t="s">
        <v>92</v>
      </c>
      <c r="P7" s="39">
        <v>3.35</v>
      </c>
      <c r="Q7" s="39">
        <v>1</v>
      </c>
      <c r="R7" s="40">
        <f>P7*Q7</f>
        <v>3.35</v>
      </c>
      <c r="S7" s="41" t="s">
        <v>51</v>
      </c>
      <c r="T7" s="34">
        <v>0.7</v>
      </c>
      <c r="V7" s="43" t="s">
        <v>52</v>
      </c>
      <c r="W7" s="34">
        <v>0.1</v>
      </c>
    </row>
    <row r="8" spans="1:23" ht="16.5">
      <c r="A8" s="36">
        <v>0</v>
      </c>
      <c r="B8" s="36">
        <v>0</v>
      </c>
      <c r="C8" s="36">
        <v>0</v>
      </c>
      <c r="D8" s="36">
        <v>0</v>
      </c>
      <c r="E8" s="37">
        <f t="shared" si="0"/>
        <v>0</v>
      </c>
      <c r="F8" s="37">
        <f t="shared" si="1"/>
        <v>0</v>
      </c>
      <c r="G8" s="37">
        <f t="shared" si="2"/>
        <v>0</v>
      </c>
      <c r="H8" s="37">
        <f t="shared" si="3"/>
        <v>0</v>
      </c>
      <c r="I8" s="38">
        <f t="shared" si="4"/>
        <v>0</v>
      </c>
      <c r="J8" s="38">
        <f t="shared" si="5"/>
        <v>0</v>
      </c>
      <c r="K8" s="39" t="s">
        <v>84</v>
      </c>
      <c r="L8" s="39">
        <v>10.42</v>
      </c>
      <c r="M8" s="39">
        <v>9.02</v>
      </c>
      <c r="N8" s="39">
        <f t="shared" si="7"/>
        <v>93.988399999999999</v>
      </c>
      <c r="O8" s="39" t="s">
        <v>93</v>
      </c>
      <c r="P8" s="39">
        <v>2.4</v>
      </c>
      <c r="Q8" s="39">
        <v>2.8</v>
      </c>
      <c r="R8" s="40">
        <f t="shared" ref="R8:R25" si="8">P8*Q8</f>
        <v>6.72</v>
      </c>
      <c r="S8" s="41" t="s">
        <v>53</v>
      </c>
      <c r="T8" s="34">
        <v>0.6</v>
      </c>
      <c r="V8" t="s">
        <v>54</v>
      </c>
      <c r="W8" s="34">
        <v>0.15</v>
      </c>
    </row>
    <row r="9" spans="1:23" ht="16.5">
      <c r="A9" s="36">
        <v>0</v>
      </c>
      <c r="B9" s="36">
        <v>0</v>
      </c>
      <c r="C9" s="36">
        <v>0</v>
      </c>
      <c r="D9" s="36">
        <v>0</v>
      </c>
      <c r="E9" s="37">
        <f t="shared" si="0"/>
        <v>0</v>
      </c>
      <c r="F9" s="37">
        <f t="shared" si="1"/>
        <v>0</v>
      </c>
      <c r="G9" s="37">
        <f t="shared" si="2"/>
        <v>0</v>
      </c>
      <c r="H9" s="37">
        <f t="shared" si="3"/>
        <v>0</v>
      </c>
      <c r="I9" s="38">
        <f t="shared" si="4"/>
        <v>0</v>
      </c>
      <c r="J9" s="38">
        <f t="shared" si="5"/>
        <v>0</v>
      </c>
      <c r="K9" s="39" t="s">
        <v>85</v>
      </c>
      <c r="L9" s="39">
        <v>9.5399999999999991</v>
      </c>
      <c r="M9" s="39">
        <v>10.63</v>
      </c>
      <c r="N9" s="39">
        <f t="shared" si="7"/>
        <v>101.4102</v>
      </c>
      <c r="O9" s="39" t="s">
        <v>92</v>
      </c>
      <c r="P9" s="39">
        <v>2.4</v>
      </c>
      <c r="Q9" s="39">
        <v>1.5</v>
      </c>
      <c r="R9" s="40">
        <f t="shared" si="8"/>
        <v>3.5999999999999996</v>
      </c>
      <c r="S9" t="s">
        <v>55</v>
      </c>
      <c r="T9" s="34">
        <v>0.5</v>
      </c>
      <c r="V9" t="s">
        <v>56</v>
      </c>
      <c r="W9" s="34">
        <v>0.2</v>
      </c>
    </row>
    <row r="10" spans="1:23" ht="16.5">
      <c r="A10" s="36">
        <v>0</v>
      </c>
      <c r="B10" s="36">
        <v>0</v>
      </c>
      <c r="C10" s="36">
        <v>0</v>
      </c>
      <c r="D10" s="36">
        <v>0</v>
      </c>
      <c r="E10" s="37">
        <f t="shared" si="0"/>
        <v>0</v>
      </c>
      <c r="F10" s="37">
        <f t="shared" si="1"/>
        <v>0</v>
      </c>
      <c r="G10" s="37">
        <f t="shared" si="2"/>
        <v>0</v>
      </c>
      <c r="H10" s="37">
        <f t="shared" si="3"/>
        <v>0</v>
      </c>
      <c r="I10" s="38">
        <f t="shared" si="4"/>
        <v>0</v>
      </c>
      <c r="J10" s="38">
        <f t="shared" si="5"/>
        <v>0</v>
      </c>
      <c r="K10" s="39" t="s">
        <v>86</v>
      </c>
      <c r="L10" s="39">
        <v>9.74</v>
      </c>
      <c r="M10" s="39">
        <v>12.32</v>
      </c>
      <c r="N10" s="39">
        <f t="shared" si="7"/>
        <v>119.99680000000001</v>
      </c>
      <c r="O10" s="39" t="s">
        <v>94</v>
      </c>
      <c r="P10" s="39">
        <v>3.35</v>
      </c>
      <c r="Q10" s="39">
        <v>2.8</v>
      </c>
      <c r="R10" s="40">
        <f t="shared" si="8"/>
        <v>9.379999999999999</v>
      </c>
      <c r="S10" t="s">
        <v>57</v>
      </c>
      <c r="T10" s="34">
        <v>0.4</v>
      </c>
    </row>
    <row r="11" spans="1:23" ht="16.5">
      <c r="A11" s="36">
        <v>0</v>
      </c>
      <c r="B11" s="36">
        <v>0</v>
      </c>
      <c r="C11" s="36">
        <v>0</v>
      </c>
      <c r="D11" s="36">
        <v>0</v>
      </c>
      <c r="E11" s="37">
        <f t="shared" si="0"/>
        <v>0</v>
      </c>
      <c r="F11" s="37">
        <f t="shared" si="1"/>
        <v>0</v>
      </c>
      <c r="G11" s="37">
        <f t="shared" si="2"/>
        <v>0</v>
      </c>
      <c r="H11" s="37">
        <f t="shared" si="3"/>
        <v>0</v>
      </c>
      <c r="I11" s="38">
        <f t="shared" si="4"/>
        <v>0</v>
      </c>
      <c r="J11" s="38">
        <f t="shared" si="5"/>
        <v>0</v>
      </c>
      <c r="K11" s="39" t="s">
        <v>86</v>
      </c>
      <c r="L11" s="39">
        <v>3.74</v>
      </c>
      <c r="M11" s="39">
        <v>7.62</v>
      </c>
      <c r="N11" s="39">
        <f t="shared" si="7"/>
        <v>28.498800000000003</v>
      </c>
      <c r="O11" s="39" t="s">
        <v>92</v>
      </c>
      <c r="P11" s="39">
        <v>3.35</v>
      </c>
      <c r="Q11" s="39">
        <v>1</v>
      </c>
      <c r="R11" s="40">
        <f t="shared" si="8"/>
        <v>3.35</v>
      </c>
      <c r="T11" s="34"/>
    </row>
    <row r="12" spans="1:23" ht="16.5">
      <c r="A12" s="36">
        <v>0</v>
      </c>
      <c r="B12" s="36">
        <v>0</v>
      </c>
      <c r="C12" s="36">
        <v>0</v>
      </c>
      <c r="D12" s="36">
        <v>0</v>
      </c>
      <c r="E12" s="37">
        <f t="shared" si="0"/>
        <v>0</v>
      </c>
      <c r="F12" s="37">
        <f t="shared" si="1"/>
        <v>0</v>
      </c>
      <c r="G12" s="37">
        <f t="shared" si="2"/>
        <v>0</v>
      </c>
      <c r="H12" s="37">
        <f t="shared" si="3"/>
        <v>0</v>
      </c>
      <c r="I12" s="44">
        <f t="shared" si="4"/>
        <v>0</v>
      </c>
      <c r="J12" s="38">
        <f>J11+I12</f>
        <v>0</v>
      </c>
      <c r="K12" s="39" t="s">
        <v>86</v>
      </c>
      <c r="L12" s="39">
        <v>3.7</v>
      </c>
      <c r="M12" s="39">
        <v>6.7</v>
      </c>
      <c r="N12" s="39">
        <f t="shared" si="7"/>
        <v>24.790000000000003</v>
      </c>
      <c r="O12" s="39" t="s">
        <v>95</v>
      </c>
      <c r="P12" s="39">
        <v>3.05</v>
      </c>
      <c r="Q12" s="39">
        <v>3.8</v>
      </c>
      <c r="R12" s="40">
        <f t="shared" si="8"/>
        <v>11.589999999999998</v>
      </c>
      <c r="S12" t="s">
        <v>58</v>
      </c>
      <c r="T12" s="34">
        <v>0.3</v>
      </c>
    </row>
    <row r="13" spans="1:23" ht="16.5">
      <c r="A13" s="36">
        <v>0</v>
      </c>
      <c r="B13" s="36">
        <v>0</v>
      </c>
      <c r="C13" s="36">
        <v>0</v>
      </c>
      <c r="D13" s="36">
        <v>0</v>
      </c>
      <c r="E13" s="37">
        <f t="shared" si="0"/>
        <v>0</v>
      </c>
      <c r="F13" s="37">
        <f t="shared" si="1"/>
        <v>0</v>
      </c>
      <c r="G13" s="37">
        <f t="shared" si="2"/>
        <v>0</v>
      </c>
      <c r="H13" s="37">
        <f t="shared" si="3"/>
        <v>0</v>
      </c>
      <c r="I13" s="38">
        <f t="shared" si="4"/>
        <v>0</v>
      </c>
      <c r="J13" s="38">
        <f t="shared" si="5"/>
        <v>0</v>
      </c>
      <c r="K13" s="39" t="s">
        <v>87</v>
      </c>
      <c r="L13" s="39">
        <v>3.73</v>
      </c>
      <c r="M13" s="39">
        <v>7.64</v>
      </c>
      <c r="N13" s="39">
        <f t="shared" si="7"/>
        <v>28.497199999999999</v>
      </c>
      <c r="O13" s="39" t="s">
        <v>97</v>
      </c>
      <c r="P13" s="39">
        <v>1.2</v>
      </c>
      <c r="Q13" s="39">
        <v>2.4</v>
      </c>
      <c r="R13" s="40">
        <f t="shared" si="8"/>
        <v>2.88</v>
      </c>
    </row>
    <row r="14" spans="1:23" ht="16.5">
      <c r="A14" s="36">
        <v>0</v>
      </c>
      <c r="B14" s="36">
        <v>0</v>
      </c>
      <c r="C14" s="36">
        <v>0</v>
      </c>
      <c r="D14" s="36">
        <v>0</v>
      </c>
      <c r="E14" s="37">
        <f t="shared" si="0"/>
        <v>0</v>
      </c>
      <c r="F14" s="37">
        <f t="shared" si="1"/>
        <v>0</v>
      </c>
      <c r="G14" s="37">
        <f t="shared" si="2"/>
        <v>0</v>
      </c>
      <c r="H14" s="37">
        <f t="shared" si="3"/>
        <v>0</v>
      </c>
      <c r="I14" s="38">
        <f t="shared" si="4"/>
        <v>0</v>
      </c>
      <c r="J14" s="38">
        <f t="shared" si="5"/>
        <v>0</v>
      </c>
      <c r="K14" s="39"/>
      <c r="L14" s="39">
        <v>15.25</v>
      </c>
      <c r="M14" s="39">
        <v>2.78</v>
      </c>
      <c r="N14" s="39">
        <f t="shared" si="7"/>
        <v>42.394999999999996</v>
      </c>
      <c r="O14" s="39" t="s">
        <v>96</v>
      </c>
      <c r="P14" s="39">
        <v>2.1</v>
      </c>
      <c r="Q14" s="39">
        <v>1.2</v>
      </c>
      <c r="R14" s="40">
        <f t="shared" si="8"/>
        <v>2.52</v>
      </c>
    </row>
    <row r="15" spans="1:23" ht="16.5">
      <c r="A15" s="36">
        <v>0</v>
      </c>
      <c r="B15" s="36">
        <v>0</v>
      </c>
      <c r="C15" s="36">
        <v>0</v>
      </c>
      <c r="D15" s="36">
        <v>0</v>
      </c>
      <c r="E15" s="46">
        <f t="shared" si="0"/>
        <v>0</v>
      </c>
      <c r="F15" s="46">
        <f t="shared" si="1"/>
        <v>0</v>
      </c>
      <c r="G15" s="46">
        <f t="shared" si="2"/>
        <v>0</v>
      </c>
      <c r="H15" s="46">
        <f t="shared" si="3"/>
        <v>0</v>
      </c>
      <c r="I15" s="44">
        <f t="shared" si="4"/>
        <v>0</v>
      </c>
      <c r="J15" s="38">
        <f t="shared" si="5"/>
        <v>0</v>
      </c>
      <c r="K15" s="39"/>
      <c r="L15" s="39"/>
      <c r="M15" s="39"/>
      <c r="N15" s="39">
        <f t="shared" si="6"/>
        <v>0</v>
      </c>
      <c r="O15" s="39" t="s">
        <v>98</v>
      </c>
      <c r="P15" s="39">
        <v>3.3</v>
      </c>
      <c r="Q15" s="39">
        <v>3</v>
      </c>
      <c r="R15" s="40">
        <f t="shared" si="8"/>
        <v>9.8999999999999986</v>
      </c>
    </row>
    <row r="16" spans="1:23" ht="16.5">
      <c r="A16" s="36">
        <v>0</v>
      </c>
      <c r="B16" s="36">
        <v>0</v>
      </c>
      <c r="C16" s="36">
        <v>0</v>
      </c>
      <c r="D16" s="36">
        <v>0</v>
      </c>
      <c r="E16" s="37">
        <f>B16/12</f>
        <v>0</v>
      </c>
      <c r="F16" s="37">
        <f>D16/12</f>
        <v>0</v>
      </c>
      <c r="G16" s="37">
        <f>A16+E16</f>
        <v>0</v>
      </c>
      <c r="H16" s="37">
        <f>C16+F16</f>
        <v>0</v>
      </c>
      <c r="I16" s="38">
        <f t="shared" si="4"/>
        <v>0</v>
      </c>
      <c r="J16" s="38">
        <f t="shared" si="5"/>
        <v>0</v>
      </c>
      <c r="K16" s="39"/>
      <c r="L16" s="39"/>
      <c r="M16" s="39"/>
      <c r="N16" s="48">
        <f>SUM(N5:N15)</f>
        <v>734.17199999999991</v>
      </c>
      <c r="O16" s="39" t="s">
        <v>99</v>
      </c>
      <c r="P16" s="39">
        <v>2.4</v>
      </c>
      <c r="Q16" s="39">
        <v>1.2</v>
      </c>
      <c r="R16" s="40">
        <f t="shared" si="8"/>
        <v>2.88</v>
      </c>
    </row>
    <row r="17" spans="1:21" ht="16.5">
      <c r="A17" s="36">
        <v>0</v>
      </c>
      <c r="B17" s="36">
        <v>0</v>
      </c>
      <c r="C17" s="36">
        <v>0</v>
      </c>
      <c r="D17" s="36">
        <v>0</v>
      </c>
      <c r="E17" s="37">
        <f>B17/12</f>
        <v>0</v>
      </c>
      <c r="F17" s="37">
        <f>D17/12</f>
        <v>0</v>
      </c>
      <c r="G17" s="37">
        <f>A17+E17</f>
        <v>0</v>
      </c>
      <c r="H17" s="37">
        <f>C17+F17</f>
        <v>0</v>
      </c>
      <c r="I17" s="38">
        <f t="shared" si="4"/>
        <v>0</v>
      </c>
      <c r="J17" s="38">
        <f t="shared" si="5"/>
        <v>0</v>
      </c>
      <c r="K17" s="39"/>
      <c r="L17" s="39"/>
      <c r="M17" s="39"/>
      <c r="N17" s="48">
        <f>N16*10.764</f>
        <v>7902.6274079999985</v>
      </c>
      <c r="O17" s="39"/>
      <c r="P17" s="39"/>
      <c r="Q17" s="39"/>
      <c r="R17" s="40">
        <f>SUM(R5:R16)</f>
        <v>77.932500000000005</v>
      </c>
      <c r="S17">
        <f>R17*10.764</f>
        <v>838.86542999999995</v>
      </c>
    </row>
    <row r="18" spans="1:21" ht="16.5">
      <c r="A18" s="36">
        <v>0</v>
      </c>
      <c r="B18" s="36">
        <v>0</v>
      </c>
      <c r="C18" s="36">
        <v>0</v>
      </c>
      <c r="D18" s="36">
        <v>0</v>
      </c>
      <c r="E18" s="46">
        <f>B18/12</f>
        <v>0</v>
      </c>
      <c r="F18" s="46">
        <f>D18/12</f>
        <v>0</v>
      </c>
      <c r="G18" s="46">
        <f>A18+E18</f>
        <v>0</v>
      </c>
      <c r="H18" s="46">
        <f>C18+F18</f>
        <v>0</v>
      </c>
      <c r="I18" s="44">
        <f>G18*H18</f>
        <v>0</v>
      </c>
      <c r="J18" s="38">
        <f t="shared" si="5"/>
        <v>0</v>
      </c>
      <c r="K18" s="39"/>
      <c r="L18" s="39">
        <v>3.35</v>
      </c>
      <c r="M18" s="39">
        <v>1</v>
      </c>
      <c r="N18" s="40">
        <f>L18*M18</f>
        <v>3.35</v>
      </c>
      <c r="O18" s="39"/>
      <c r="P18" s="39"/>
      <c r="Q18" s="39"/>
      <c r="R18" s="40">
        <f t="shared" si="8"/>
        <v>0</v>
      </c>
    </row>
    <row r="19" spans="1:21" ht="16.5">
      <c r="A19" s="36">
        <v>0</v>
      </c>
      <c r="B19" s="36">
        <v>0</v>
      </c>
      <c r="C19" s="36">
        <v>0</v>
      </c>
      <c r="D19" s="36">
        <v>0</v>
      </c>
      <c r="E19" s="46">
        <f t="shared" si="0"/>
        <v>0</v>
      </c>
      <c r="F19" s="46">
        <f t="shared" si="1"/>
        <v>0</v>
      </c>
      <c r="G19" s="46">
        <f t="shared" si="2"/>
        <v>0</v>
      </c>
      <c r="H19" s="46">
        <f t="shared" si="3"/>
        <v>0</v>
      </c>
      <c r="I19" s="44">
        <f t="shared" si="4"/>
        <v>0</v>
      </c>
      <c r="J19" s="38">
        <f t="shared" si="5"/>
        <v>0</v>
      </c>
      <c r="K19" s="39"/>
      <c r="L19" s="39">
        <v>3.35</v>
      </c>
      <c r="M19" s="39">
        <v>1.5</v>
      </c>
      <c r="N19" s="40">
        <f>L19*M19</f>
        <v>5.0250000000000004</v>
      </c>
      <c r="O19" s="39"/>
      <c r="P19" s="39"/>
      <c r="Q19" s="39"/>
      <c r="R19" s="40">
        <f t="shared" si="8"/>
        <v>0</v>
      </c>
    </row>
    <row r="20" spans="1:21" ht="16.5">
      <c r="A20" s="36">
        <v>0</v>
      </c>
      <c r="B20" s="36">
        <v>0</v>
      </c>
      <c r="C20" s="36">
        <v>0</v>
      </c>
      <c r="D20" s="36">
        <v>0</v>
      </c>
      <c r="E20" s="46">
        <f>B20/12</f>
        <v>0</v>
      </c>
      <c r="F20" s="46">
        <f>D20/12</f>
        <v>0</v>
      </c>
      <c r="G20" s="46">
        <f>A20+E20</f>
        <v>0</v>
      </c>
      <c r="H20" s="46">
        <f>C20+F20</f>
        <v>0</v>
      </c>
      <c r="I20" s="44">
        <f>G20*H20</f>
        <v>0</v>
      </c>
      <c r="J20" s="38">
        <f>J19+I20</f>
        <v>0</v>
      </c>
      <c r="K20" s="39"/>
      <c r="L20" s="39">
        <v>3.35</v>
      </c>
      <c r="M20" s="39">
        <v>1</v>
      </c>
      <c r="N20" s="40">
        <f>L20*M20</f>
        <v>3.35</v>
      </c>
      <c r="O20" s="39"/>
      <c r="P20" s="47"/>
      <c r="Q20" s="47"/>
      <c r="R20" s="40">
        <f t="shared" si="8"/>
        <v>0</v>
      </c>
    </row>
    <row r="21" spans="1:21" ht="16.5">
      <c r="A21" s="36">
        <v>0</v>
      </c>
      <c r="B21" s="36">
        <v>0</v>
      </c>
      <c r="C21" s="36">
        <v>0</v>
      </c>
      <c r="D21" s="36">
        <v>0</v>
      </c>
      <c r="E21" s="46">
        <f t="shared" si="0"/>
        <v>0</v>
      </c>
      <c r="F21" s="46">
        <f t="shared" si="1"/>
        <v>0</v>
      </c>
      <c r="G21" s="46">
        <f t="shared" si="2"/>
        <v>0</v>
      </c>
      <c r="H21" s="46">
        <f t="shared" si="3"/>
        <v>0</v>
      </c>
      <c r="I21" s="44">
        <f t="shared" si="4"/>
        <v>0</v>
      </c>
      <c r="J21" s="38">
        <f t="shared" si="5"/>
        <v>0</v>
      </c>
      <c r="K21" s="39"/>
      <c r="L21" s="39"/>
      <c r="M21" s="39"/>
      <c r="N21" s="48">
        <f>N18+N19+N20</f>
        <v>11.725</v>
      </c>
      <c r="O21" s="39"/>
      <c r="P21" s="39"/>
      <c r="Q21" s="39"/>
      <c r="R21" s="40">
        <f t="shared" si="8"/>
        <v>0</v>
      </c>
      <c r="S21" s="8"/>
      <c r="U21" s="2"/>
    </row>
    <row r="22" spans="1:21" ht="16.5">
      <c r="A22" s="36">
        <v>0</v>
      </c>
      <c r="B22" s="36">
        <v>0</v>
      </c>
      <c r="C22" s="36">
        <v>0</v>
      </c>
      <c r="D22" s="36">
        <v>0</v>
      </c>
      <c r="E22" s="46">
        <f t="shared" si="0"/>
        <v>0</v>
      </c>
      <c r="F22" s="46">
        <f t="shared" si="1"/>
        <v>0</v>
      </c>
      <c r="G22" s="46">
        <f t="shared" si="2"/>
        <v>0</v>
      </c>
      <c r="H22" s="46">
        <f t="shared" si="3"/>
        <v>0</v>
      </c>
      <c r="I22" s="44">
        <f t="shared" si="4"/>
        <v>0</v>
      </c>
      <c r="J22" s="38">
        <f t="shared" si="5"/>
        <v>0</v>
      </c>
      <c r="K22" s="39"/>
      <c r="L22" s="39"/>
      <c r="M22" s="39"/>
      <c r="N22" s="40">
        <f>N21*10.764</f>
        <v>126.2079</v>
      </c>
      <c r="O22" s="39"/>
      <c r="P22" s="39"/>
      <c r="Q22" s="39"/>
      <c r="R22" s="40">
        <f t="shared" si="8"/>
        <v>0</v>
      </c>
    </row>
    <row r="23" spans="1:21" ht="16.5">
      <c r="A23" s="36">
        <v>0</v>
      </c>
      <c r="B23" s="36">
        <v>0</v>
      </c>
      <c r="C23" s="36">
        <v>0</v>
      </c>
      <c r="D23" s="36">
        <v>0</v>
      </c>
      <c r="E23" s="46">
        <f t="shared" si="0"/>
        <v>0</v>
      </c>
      <c r="F23" s="46">
        <f t="shared" si="0"/>
        <v>0</v>
      </c>
      <c r="G23" s="46">
        <f t="shared" si="0"/>
        <v>0</v>
      </c>
      <c r="H23" s="46">
        <f t="shared" si="0"/>
        <v>0</v>
      </c>
      <c r="I23" s="46">
        <f t="shared" si="0"/>
        <v>0</v>
      </c>
      <c r="J23" s="38">
        <f t="shared" si="5"/>
        <v>0</v>
      </c>
      <c r="K23" s="39"/>
      <c r="L23" s="39"/>
      <c r="M23" s="39"/>
      <c r="N23" s="40"/>
      <c r="O23" s="39"/>
      <c r="P23" s="39"/>
      <c r="Q23" s="39"/>
      <c r="R23" s="40">
        <f t="shared" si="8"/>
        <v>0</v>
      </c>
    </row>
    <row r="24" spans="1:21" ht="16.5">
      <c r="A24" s="36">
        <v>0</v>
      </c>
      <c r="B24" s="36">
        <v>0</v>
      </c>
      <c r="C24" s="36">
        <v>0</v>
      </c>
      <c r="D24" s="36">
        <v>0</v>
      </c>
      <c r="E24" s="46">
        <f t="shared" ref="E24:I30" si="9">B24/12</f>
        <v>0</v>
      </c>
      <c r="F24" s="46">
        <f t="shared" si="9"/>
        <v>0</v>
      </c>
      <c r="G24" s="46">
        <f t="shared" si="9"/>
        <v>0</v>
      </c>
      <c r="H24" s="46">
        <f t="shared" si="9"/>
        <v>0</v>
      </c>
      <c r="I24" s="46">
        <f t="shared" si="9"/>
        <v>0</v>
      </c>
      <c r="J24" s="38">
        <f t="shared" si="5"/>
        <v>0</v>
      </c>
      <c r="K24" s="39"/>
      <c r="L24" s="39"/>
      <c r="M24" s="49"/>
      <c r="N24" s="48"/>
      <c r="O24" s="45"/>
      <c r="P24" s="39"/>
      <c r="Q24" s="39"/>
      <c r="R24" s="40">
        <f t="shared" si="8"/>
        <v>0</v>
      </c>
    </row>
    <row r="25" spans="1:21" ht="16.5">
      <c r="A25" s="36">
        <v>0</v>
      </c>
      <c r="B25" s="36">
        <v>0</v>
      </c>
      <c r="C25" s="36">
        <v>0</v>
      </c>
      <c r="D25" s="36">
        <v>0</v>
      </c>
      <c r="E25" s="46">
        <f t="shared" si="9"/>
        <v>0</v>
      </c>
      <c r="F25" s="46">
        <f t="shared" si="9"/>
        <v>0</v>
      </c>
      <c r="G25" s="46">
        <f t="shared" si="9"/>
        <v>0</v>
      </c>
      <c r="H25" s="46">
        <f t="shared" si="9"/>
        <v>0</v>
      </c>
      <c r="I25" s="46">
        <f t="shared" si="9"/>
        <v>0</v>
      </c>
      <c r="J25" s="38">
        <f t="shared" si="5"/>
        <v>0</v>
      </c>
      <c r="K25" s="39"/>
      <c r="L25" s="39"/>
      <c r="M25" s="49"/>
      <c r="N25" s="39"/>
      <c r="O25" s="39"/>
      <c r="P25" s="39"/>
      <c r="Q25" s="39"/>
      <c r="R25" s="40">
        <f t="shared" si="8"/>
        <v>0</v>
      </c>
    </row>
    <row r="26" spans="1:21" ht="16.5">
      <c r="A26" s="36">
        <v>0</v>
      </c>
      <c r="B26" s="36">
        <v>0</v>
      </c>
      <c r="C26" s="36">
        <v>0</v>
      </c>
      <c r="D26" s="36">
        <v>0</v>
      </c>
      <c r="E26" s="46">
        <f t="shared" si="9"/>
        <v>0</v>
      </c>
      <c r="F26" s="46">
        <f t="shared" si="9"/>
        <v>0</v>
      </c>
      <c r="G26" s="46">
        <f t="shared" si="9"/>
        <v>0</v>
      </c>
      <c r="H26" s="46">
        <f t="shared" si="9"/>
        <v>0</v>
      </c>
      <c r="I26" s="46">
        <f t="shared" si="9"/>
        <v>0</v>
      </c>
      <c r="J26" s="38">
        <f t="shared" si="5"/>
        <v>0</v>
      </c>
      <c r="K26" s="39"/>
      <c r="L26" s="39"/>
      <c r="M26" s="49"/>
      <c r="N26" s="39"/>
      <c r="O26" s="39"/>
      <c r="P26" s="39"/>
      <c r="Q26" s="39"/>
      <c r="R26" s="39"/>
    </row>
    <row r="27" spans="1:21" ht="16.5">
      <c r="A27" s="36">
        <v>0</v>
      </c>
      <c r="B27" s="36">
        <v>0</v>
      </c>
      <c r="C27" s="36">
        <v>0</v>
      </c>
      <c r="D27" s="36">
        <v>0</v>
      </c>
      <c r="E27" s="46">
        <f t="shared" si="9"/>
        <v>0</v>
      </c>
      <c r="F27" s="46">
        <f t="shared" si="9"/>
        <v>0</v>
      </c>
      <c r="G27" s="46">
        <f t="shared" si="9"/>
        <v>0</v>
      </c>
      <c r="H27" s="46">
        <f t="shared" si="9"/>
        <v>0</v>
      </c>
      <c r="I27" s="46">
        <f t="shared" si="9"/>
        <v>0</v>
      </c>
      <c r="J27" s="38">
        <f t="shared" si="5"/>
        <v>0</v>
      </c>
      <c r="K27" s="39"/>
      <c r="L27" s="39"/>
      <c r="M27" s="39"/>
      <c r="N27" s="39"/>
      <c r="O27" s="39"/>
      <c r="P27" s="39"/>
      <c r="Q27" s="39"/>
      <c r="R27" s="39"/>
    </row>
    <row r="28" spans="1:21" ht="16.5">
      <c r="A28" s="36">
        <v>0</v>
      </c>
      <c r="B28" s="36">
        <v>0</v>
      </c>
      <c r="C28" s="36">
        <v>0</v>
      </c>
      <c r="D28" s="36">
        <v>0</v>
      </c>
      <c r="E28" s="46">
        <f t="shared" si="9"/>
        <v>0</v>
      </c>
      <c r="F28" s="46">
        <f t="shared" si="9"/>
        <v>0</v>
      </c>
      <c r="G28" s="46">
        <f t="shared" si="9"/>
        <v>0</v>
      </c>
      <c r="H28" s="46">
        <f t="shared" si="9"/>
        <v>0</v>
      </c>
      <c r="I28" s="46">
        <f t="shared" si="9"/>
        <v>0</v>
      </c>
      <c r="J28" s="38">
        <f t="shared" si="5"/>
        <v>0</v>
      </c>
      <c r="K28" s="39"/>
      <c r="L28" s="39"/>
      <c r="M28" s="39"/>
      <c r="N28" s="39"/>
      <c r="O28" s="39"/>
      <c r="P28" s="39"/>
      <c r="Q28" s="39"/>
      <c r="R28" s="39"/>
    </row>
    <row r="29" spans="1:21" ht="16.5">
      <c r="A29" s="36">
        <v>0</v>
      </c>
      <c r="B29" s="36">
        <v>0</v>
      </c>
      <c r="C29" s="36">
        <v>0</v>
      </c>
      <c r="D29" s="36">
        <v>0</v>
      </c>
      <c r="E29" s="46">
        <f t="shared" si="9"/>
        <v>0</v>
      </c>
      <c r="F29" s="46">
        <f t="shared" si="1"/>
        <v>0</v>
      </c>
      <c r="G29" s="46">
        <f t="shared" si="2"/>
        <v>0</v>
      </c>
      <c r="H29" s="46">
        <f t="shared" si="3"/>
        <v>0</v>
      </c>
      <c r="I29" s="44">
        <f t="shared" ref="I29:I30" si="10">G29*H29</f>
        <v>0</v>
      </c>
      <c r="J29" s="38">
        <f t="shared" si="5"/>
        <v>0</v>
      </c>
      <c r="K29" s="39"/>
      <c r="L29" s="39"/>
      <c r="M29" s="39"/>
      <c r="N29" s="39"/>
      <c r="O29" s="39"/>
      <c r="P29" s="50"/>
      <c r="Q29" s="50"/>
      <c r="R29" s="39"/>
    </row>
    <row r="30" spans="1:21" ht="16.5">
      <c r="A30" s="36">
        <v>0</v>
      </c>
      <c r="B30" s="36">
        <v>0</v>
      </c>
      <c r="C30" s="36">
        <v>0</v>
      </c>
      <c r="D30" s="36">
        <v>0</v>
      </c>
      <c r="E30" s="46">
        <f t="shared" si="9"/>
        <v>0</v>
      </c>
      <c r="F30" s="46">
        <f t="shared" si="1"/>
        <v>0</v>
      </c>
      <c r="G30" s="46">
        <f t="shared" si="2"/>
        <v>0</v>
      </c>
      <c r="H30" s="46">
        <f t="shared" si="3"/>
        <v>0</v>
      </c>
      <c r="I30" s="44">
        <f t="shared" si="10"/>
        <v>0</v>
      </c>
      <c r="J30" s="38">
        <f t="shared" si="5"/>
        <v>0</v>
      </c>
      <c r="K30" s="39"/>
      <c r="L30" s="39"/>
      <c r="M30" s="39"/>
      <c r="N30" s="39"/>
      <c r="O30" s="39"/>
      <c r="P30" s="51"/>
      <c r="Q30" s="51"/>
      <c r="R30" s="39"/>
    </row>
    <row r="33" spans="13:17">
      <c r="M33" s="6"/>
      <c r="P33" s="52"/>
      <c r="Q33" s="52"/>
    </row>
    <row r="34" spans="13:17">
      <c r="M34" s="6"/>
    </row>
    <row r="35" spans="13:17">
      <c r="M35" s="6"/>
    </row>
  </sheetData>
  <mergeCells count="2">
    <mergeCell ref="K1:N1"/>
    <mergeCell ref="O1:R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4"/>
  <sheetViews>
    <sheetView workbookViewId="0">
      <selection activeCell="L8" sqref="L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3.7109375" bestFit="1" customWidth="1"/>
  </cols>
  <sheetData>
    <row r="1" spans="1:5">
      <c r="A1" s="11"/>
      <c r="B1" s="12"/>
      <c r="C1" s="13"/>
      <c r="D1" s="14"/>
    </row>
    <row r="2" spans="1:5">
      <c r="A2" s="15"/>
      <c r="D2" s="17"/>
    </row>
    <row r="3" spans="1:5">
      <c r="A3" s="15" t="s">
        <v>13</v>
      </c>
      <c r="B3" s="18"/>
      <c r="C3" s="19">
        <v>16000</v>
      </c>
      <c r="D3" s="20" t="s">
        <v>78</v>
      </c>
      <c r="E3" t="s">
        <v>88</v>
      </c>
    </row>
    <row r="4" spans="1:5" ht="30">
      <c r="A4" s="21" t="s">
        <v>14</v>
      </c>
      <c r="B4" s="18"/>
      <c r="C4" s="19">
        <v>3000</v>
      </c>
      <c r="D4" s="22"/>
    </row>
    <row r="5" spans="1:5">
      <c r="A5" s="15" t="s">
        <v>15</v>
      </c>
      <c r="B5" s="18"/>
      <c r="C5" s="19">
        <f>C3-C4</f>
        <v>13000</v>
      </c>
      <c r="D5" s="22"/>
    </row>
    <row r="6" spans="1:5">
      <c r="A6" s="15" t="s">
        <v>16</v>
      </c>
      <c r="B6" s="18"/>
      <c r="C6" s="19">
        <f>C4</f>
        <v>3000</v>
      </c>
      <c r="D6" s="22"/>
    </row>
    <row r="7" spans="1:5">
      <c r="A7" s="15" t="s">
        <v>17</v>
      </c>
      <c r="B7" s="23"/>
      <c r="C7" s="24">
        <f>D7-D8</f>
        <v>0</v>
      </c>
      <c r="D7" s="24">
        <v>2023</v>
      </c>
    </row>
    <row r="8" spans="1:5">
      <c r="A8" s="15" t="s">
        <v>18</v>
      </c>
      <c r="B8" s="23"/>
      <c r="C8" s="24">
        <f>C9-C7</f>
        <v>60</v>
      </c>
      <c r="D8" s="24">
        <v>2023</v>
      </c>
    </row>
    <row r="9" spans="1:5">
      <c r="A9" s="15" t="s">
        <v>19</v>
      </c>
      <c r="B9" s="23"/>
      <c r="C9" s="24">
        <v>60</v>
      </c>
      <c r="D9" s="24"/>
    </row>
    <row r="10" spans="1:5" ht="30">
      <c r="A10" s="21" t="s">
        <v>20</v>
      </c>
      <c r="B10" s="23"/>
      <c r="C10" s="24">
        <f>90*C7/C9</f>
        <v>0</v>
      </c>
      <c r="D10" s="24"/>
    </row>
    <row r="11" spans="1:5">
      <c r="A11" s="15"/>
      <c r="B11" s="25"/>
      <c r="C11" s="26">
        <f>C10%</f>
        <v>0</v>
      </c>
      <c r="D11" s="26"/>
    </row>
    <row r="12" spans="1:5">
      <c r="A12" s="15" t="s">
        <v>21</v>
      </c>
      <c r="B12" s="18"/>
      <c r="C12" s="19">
        <f>C6*C11</f>
        <v>0</v>
      </c>
      <c r="D12" s="22"/>
    </row>
    <row r="13" spans="1:5">
      <c r="A13" s="15" t="s">
        <v>22</v>
      </c>
      <c r="B13" s="18"/>
      <c r="C13" s="19">
        <f>C6-C12</f>
        <v>3000</v>
      </c>
      <c r="D13" s="22"/>
    </row>
    <row r="14" spans="1:5">
      <c r="A14" s="15" t="s">
        <v>15</v>
      </c>
      <c r="B14" s="18"/>
      <c r="C14" s="19">
        <f>C5</f>
        <v>13000</v>
      </c>
      <c r="D14" s="22"/>
    </row>
    <row r="15" spans="1:5">
      <c r="B15" s="18"/>
      <c r="C15" s="19"/>
      <c r="D15" s="22"/>
    </row>
    <row r="16" spans="1:5">
      <c r="A16" s="72" t="s">
        <v>23</v>
      </c>
      <c r="B16" s="27"/>
      <c r="C16" s="20">
        <f>C14+C13</f>
        <v>16000</v>
      </c>
      <c r="D16" s="22"/>
    </row>
    <row r="17" spans="1:5">
      <c r="A17" s="10"/>
      <c r="B17" s="73"/>
      <c r="C17" s="74"/>
      <c r="D17" s="24"/>
    </row>
    <row r="18" spans="1:5">
      <c r="A18" s="72" t="str">
        <f>E3</f>
        <v>ACA</v>
      </c>
      <c r="B18" s="65"/>
      <c r="C18" s="75">
        <f>710+111</f>
        <v>821</v>
      </c>
      <c r="D18" s="24"/>
    </row>
    <row r="19" spans="1:5">
      <c r="A19" s="76" t="s">
        <v>75</v>
      </c>
      <c r="B19" s="77"/>
      <c r="C19" s="74">
        <f>C18*C16</f>
        <v>13136000</v>
      </c>
      <c r="D19" s="28"/>
      <c r="E19" s="63"/>
    </row>
    <row r="20" spans="1:5">
      <c r="A20" s="76" t="s">
        <v>24</v>
      </c>
      <c r="B20" s="77"/>
      <c r="C20" s="74">
        <f>C19*90%</f>
        <v>11822400</v>
      </c>
      <c r="D20" s="28"/>
    </row>
    <row r="21" spans="1:5">
      <c r="A21" s="67" t="s">
        <v>25</v>
      </c>
      <c r="B21" s="6"/>
      <c r="C21" s="28">
        <f>C19*80%</f>
        <v>10508800</v>
      </c>
      <c r="D21" s="28"/>
    </row>
    <row r="22" spans="1:5">
      <c r="A22" s="15"/>
      <c r="D22" s="24"/>
    </row>
    <row r="23" spans="1:5">
      <c r="A23" s="30" t="s">
        <v>26</v>
      </c>
      <c r="B23" s="31"/>
      <c r="C23" s="32">
        <f>C4*C18</f>
        <v>2463000</v>
      </c>
      <c r="D23" s="32"/>
    </row>
    <row r="24" spans="1:5">
      <c r="A24" s="15" t="s">
        <v>27</v>
      </c>
    </row>
    <row r="25" spans="1:5">
      <c r="A25" s="33" t="s">
        <v>28</v>
      </c>
      <c r="B25" s="16"/>
      <c r="C25" s="29">
        <f>C19*0.025/12</f>
        <v>27366.666666666668</v>
      </c>
      <c r="D25" s="29"/>
    </row>
    <row r="26" spans="1:5">
      <c r="C26" s="29"/>
      <c r="D26" s="29"/>
    </row>
    <row r="27" spans="1:5">
      <c r="C27" s="29"/>
      <c r="D27" s="29"/>
    </row>
    <row r="28" spans="1:5">
      <c r="C28"/>
      <c r="D28"/>
    </row>
    <row r="29" spans="1:5">
      <c r="C29"/>
      <c r="D29"/>
    </row>
    <row r="30" spans="1:5">
      <c r="C30"/>
      <c r="D30"/>
    </row>
    <row r="31" spans="1:5">
      <c r="C31"/>
      <c r="D31"/>
    </row>
    <row r="32" spans="1:5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4"/>
    </row>
    <row r="59" spans="1:1" ht="15.75">
      <c r="A59" s="35"/>
    </row>
    <row r="60" spans="1:1" ht="15.75">
      <c r="A60" s="35"/>
    </row>
    <row r="61" spans="1:1" ht="15.75">
      <c r="A61" s="35"/>
    </row>
    <row r="62" spans="1:1" ht="15.75">
      <c r="A62" s="35"/>
    </row>
    <row r="63" spans="1:1" ht="15.75">
      <c r="A63" s="35"/>
    </row>
    <row r="64" spans="1:1" ht="15.75">
      <c r="A64" s="35"/>
    </row>
    <row r="65" spans="1:1" ht="15.75">
      <c r="A65" s="35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0"/>
  <sheetViews>
    <sheetView tabSelected="1" workbookViewId="0">
      <selection activeCell="N13" sqref="N1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4.42578125" bestFit="1" customWidth="1"/>
    <col min="6" max="6" width="14" customWidth="1"/>
    <col min="7" max="7" width="13.7109375" bestFit="1" customWidth="1"/>
    <col min="8" max="8" width="12" customWidth="1"/>
    <col min="9" max="9" width="11.85546875" customWidth="1"/>
    <col min="10" max="10" width="12.5703125" bestFit="1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4.42578125" bestFit="1" customWidth="1"/>
    <col min="19" max="19" width="16.7109375" bestFit="1" customWidth="1"/>
    <col min="20" max="20" width="6" customWidth="1"/>
    <col min="21" max="21" width="6.28515625" customWidth="1"/>
  </cols>
  <sheetData>
    <row r="1" spans="1:19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>
      <c r="A2" s="4">
        <v>1</v>
      </c>
      <c r="B2" s="4">
        <f t="shared" ref="B2:B15" si="0">Q2</f>
        <v>920</v>
      </c>
      <c r="C2" s="4">
        <f t="shared" ref="C2:C15" si="1">B2*1.2</f>
        <v>1104</v>
      </c>
      <c r="D2" s="4">
        <f t="shared" ref="D2:D15" si="2">C2*1.2</f>
        <v>1324.8</v>
      </c>
      <c r="E2" s="5">
        <f t="shared" ref="E2:E15" si="3">R2</f>
        <v>16000000</v>
      </c>
      <c r="F2" s="70">
        <f t="shared" ref="F2:F15" si="4">ROUND((E2/B2),0)</f>
        <v>17391</v>
      </c>
      <c r="G2" s="70">
        <f t="shared" ref="G2:G15" si="5">ROUND((E2/C2),0)</f>
        <v>14493</v>
      </c>
      <c r="H2" s="70">
        <f t="shared" ref="H2:H15" si="6">ROUND((E2/D2),0)</f>
        <v>12077</v>
      </c>
      <c r="I2" s="70">
        <f t="shared" ref="I2:I15" si="7">T2</f>
        <v>0</v>
      </c>
      <c r="J2" s="70">
        <f t="shared" ref="J2:J15" si="8">U2</f>
        <v>0</v>
      </c>
      <c r="K2" s="7"/>
      <c r="L2" s="7"/>
      <c r="M2" s="7"/>
      <c r="N2" s="7"/>
      <c r="O2" s="7">
        <v>0</v>
      </c>
      <c r="P2" s="7">
        <f t="shared" ref="P2:P15" si="9">O2/1.2</f>
        <v>0</v>
      </c>
      <c r="Q2" s="7">
        <v>920</v>
      </c>
      <c r="R2" s="71">
        <v>16000000</v>
      </c>
      <c r="S2" s="2"/>
    </row>
    <row r="3" spans="1:19">
      <c r="A3" s="4">
        <v>2</v>
      </c>
      <c r="B3" s="4">
        <f t="shared" si="0"/>
        <v>820</v>
      </c>
      <c r="C3" s="4">
        <f t="shared" si="1"/>
        <v>984</v>
      </c>
      <c r="D3" s="4">
        <f t="shared" si="2"/>
        <v>1180.8</v>
      </c>
      <c r="E3" s="5">
        <f t="shared" si="3"/>
        <v>14000000</v>
      </c>
      <c r="F3" s="70">
        <f t="shared" si="4"/>
        <v>17073</v>
      </c>
      <c r="G3" s="70">
        <f t="shared" si="5"/>
        <v>14228</v>
      </c>
      <c r="H3" s="70">
        <f t="shared" si="6"/>
        <v>11856</v>
      </c>
      <c r="I3" s="70">
        <f t="shared" si="7"/>
        <v>0</v>
      </c>
      <c r="J3" s="70">
        <f t="shared" si="8"/>
        <v>0</v>
      </c>
      <c r="K3" s="7"/>
      <c r="L3" s="7"/>
      <c r="M3" s="7"/>
      <c r="N3" s="7"/>
      <c r="O3" s="7">
        <v>0</v>
      </c>
      <c r="P3" s="7">
        <f t="shared" si="9"/>
        <v>0</v>
      </c>
      <c r="Q3" s="7">
        <v>820</v>
      </c>
      <c r="R3" s="71">
        <v>14000000</v>
      </c>
      <c r="S3" s="2"/>
    </row>
    <row r="4" spans="1:19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 t="shared" ref="Q4:Q15" si="10">P4/1.2</f>
        <v>0</v>
      </c>
      <c r="R4" s="2">
        <v>0</v>
      </c>
      <c r="S4" s="2"/>
    </row>
    <row r="5" spans="1:19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si="10"/>
        <v>0</v>
      </c>
      <c r="R5" s="2">
        <v>0</v>
      </c>
      <c r="S5" s="2"/>
    </row>
    <row r="6" spans="1:19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si="9"/>
        <v>0</v>
      </c>
      <c r="Q11">
        <f t="shared" si="10"/>
        <v>0</v>
      </c>
      <c r="R11" s="2">
        <v>0</v>
      </c>
      <c r="S11" s="2"/>
    </row>
    <row r="12" spans="1:19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9"/>
        <v>0</v>
      </c>
      <c r="Q12">
        <f t="shared" si="10"/>
        <v>0</v>
      </c>
      <c r="R12" s="2">
        <v>0</v>
      </c>
      <c r="S12" s="2"/>
    </row>
    <row r="13" spans="1:19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9"/>
        <v>0</v>
      </c>
      <c r="Q13">
        <f t="shared" si="10"/>
        <v>0</v>
      </c>
      <c r="R13" s="2">
        <v>0</v>
      </c>
      <c r="S13" s="2"/>
    </row>
    <row r="14" spans="1:19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9"/>
        <v>0</v>
      </c>
      <c r="Q14">
        <f t="shared" si="10"/>
        <v>0</v>
      </c>
      <c r="R14" s="2">
        <v>0</v>
      </c>
      <c r="S14" s="2"/>
    </row>
    <row r="15" spans="1:19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9"/>
        <v>0</v>
      </c>
      <c r="Q15">
        <f t="shared" si="10"/>
        <v>0</v>
      </c>
      <c r="R15" s="2">
        <v>0</v>
      </c>
      <c r="S15" s="2"/>
    </row>
    <row r="16" spans="1:19">
      <c r="A16" s="4">
        <v>15</v>
      </c>
      <c r="B16" s="4">
        <f t="shared" ref="B16" si="11">Q16</f>
        <v>0</v>
      </c>
      <c r="C16" s="4">
        <f t="shared" ref="C16" si="12">B16*1.2</f>
        <v>0</v>
      </c>
      <c r="D16" s="4">
        <f t="shared" ref="D16" si="13">C16*1.2</f>
        <v>0</v>
      </c>
      <c r="E16" s="5">
        <f t="shared" ref="E16" si="14">R16</f>
        <v>0</v>
      </c>
      <c r="F16" s="4" t="e">
        <f t="shared" ref="F16" si="15">ROUND((E16/B16),0)</f>
        <v>#DIV/0!</v>
      </c>
      <c r="G16" s="4" t="e">
        <f t="shared" ref="G16" si="16">ROUND((E16/C16),0)</f>
        <v>#DIV/0!</v>
      </c>
      <c r="H16" s="4" t="e">
        <f t="shared" ref="H16" si="17">ROUND((E16/D16),0)</f>
        <v>#DIV/0!</v>
      </c>
      <c r="I16" s="4">
        <f t="shared" ref="I16" si="18">T16</f>
        <v>0</v>
      </c>
      <c r="J16" s="4">
        <f t="shared" ref="J16" si="19">U16</f>
        <v>0</v>
      </c>
      <c r="O16">
        <v>0</v>
      </c>
      <c r="P16">
        <f t="shared" ref="P16" si="20">O16/1.2</f>
        <v>0</v>
      </c>
      <c r="Q16">
        <f t="shared" ref="Q16" si="21">P16/1.2</f>
        <v>0</v>
      </c>
      <c r="R16" s="2">
        <v>0</v>
      </c>
      <c r="S16" s="2"/>
    </row>
    <row r="17" spans="1:19">
      <c r="A17" s="4">
        <v>16</v>
      </c>
      <c r="B17" s="4">
        <f t="shared" ref="B17:B20" si="22">Q17</f>
        <v>0</v>
      </c>
      <c r="C17" s="4">
        <f t="shared" ref="C17:C20" si="23">B17*1.2</f>
        <v>0</v>
      </c>
      <c r="D17" s="4">
        <f t="shared" ref="D17:D20" si="24">C17*1.2</f>
        <v>0</v>
      </c>
      <c r="E17" s="5">
        <f t="shared" ref="E17:E20" si="25">R17</f>
        <v>0</v>
      </c>
      <c r="F17" s="4" t="e">
        <f t="shared" ref="F17:F20" si="26">ROUND((E17/B17),0)</f>
        <v>#DIV/0!</v>
      </c>
      <c r="G17" s="4" t="e">
        <f t="shared" ref="G17:G20" si="27">ROUND((E17/C17),0)</f>
        <v>#DIV/0!</v>
      </c>
      <c r="H17" s="4" t="e">
        <f t="shared" ref="H17:H20" si="28">ROUND((E17/D17),0)</f>
        <v>#DIV/0!</v>
      </c>
      <c r="I17" s="4">
        <f t="shared" ref="I17:J20" si="29">T17</f>
        <v>0</v>
      </c>
      <c r="J17" s="4">
        <f t="shared" si="29"/>
        <v>0</v>
      </c>
      <c r="O17">
        <v>0</v>
      </c>
      <c r="P17">
        <f t="shared" ref="P17:P18" si="30">O17/1.2</f>
        <v>0</v>
      </c>
      <c r="Q17">
        <f t="shared" ref="Q17:Q20" si="31">P17/1.2</f>
        <v>0</v>
      </c>
      <c r="R17" s="2">
        <v>0</v>
      </c>
      <c r="S17" s="2"/>
    </row>
    <row r="18" spans="1:19">
      <c r="A18" s="4">
        <v>17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 t="shared" si="30"/>
        <v>0</v>
      </c>
      <c r="Q18">
        <f t="shared" si="31"/>
        <v>0</v>
      </c>
      <c r="R18" s="2">
        <v>0</v>
      </c>
      <c r="S18" s="2"/>
    </row>
    <row r="19" spans="1:19">
      <c r="A19" s="4">
        <v>18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>
        <v>0</v>
      </c>
      <c r="P19">
        <f>O19/1.2</f>
        <v>0</v>
      </c>
      <c r="Q19">
        <f t="shared" si="31"/>
        <v>0</v>
      </c>
      <c r="R19" s="2">
        <v>0</v>
      </c>
      <c r="S19" s="2"/>
    </row>
    <row r="20" spans="1:19">
      <c r="A20" s="4">
        <v>19</v>
      </c>
      <c r="B20" s="4">
        <f t="shared" si="22"/>
        <v>0</v>
      </c>
      <c r="C20" s="4">
        <f t="shared" si="23"/>
        <v>0</v>
      </c>
      <c r="D20" s="4">
        <f t="shared" si="24"/>
        <v>0</v>
      </c>
      <c r="E20" s="5">
        <f t="shared" si="25"/>
        <v>0</v>
      </c>
      <c r="F20" s="4" t="e">
        <f t="shared" si="26"/>
        <v>#DIV/0!</v>
      </c>
      <c r="G20" s="4" t="e">
        <f t="shared" si="27"/>
        <v>#DIV/0!</v>
      </c>
      <c r="H20" s="4" t="e">
        <f t="shared" si="28"/>
        <v>#DIV/0!</v>
      </c>
      <c r="I20" s="4">
        <f t="shared" si="29"/>
        <v>0</v>
      </c>
      <c r="J20" s="4">
        <f t="shared" si="29"/>
        <v>0</v>
      </c>
      <c r="O20">
        <v>0</v>
      </c>
      <c r="P20">
        <f>O20/1.2</f>
        <v>0</v>
      </c>
      <c r="Q20">
        <f t="shared" si="31"/>
        <v>0</v>
      </c>
      <c r="R20" s="2">
        <v>0</v>
      </c>
      <c r="S20" s="2"/>
    </row>
    <row r="21" spans="1:19" s="10" customFormat="1"/>
    <row r="22" spans="1:19" s="10" customFormat="1"/>
    <row r="23" spans="1:19" s="10" customFormat="1"/>
    <row r="24" spans="1:19" s="10" customFormat="1"/>
    <row r="25" spans="1:19" s="10" customFormat="1">
      <c r="F25" s="50" t="s">
        <v>72</v>
      </c>
      <c r="G25" s="50">
        <v>710</v>
      </c>
    </row>
    <row r="26" spans="1:19" s="10" customFormat="1">
      <c r="F26" s="50" t="s">
        <v>88</v>
      </c>
      <c r="G26" s="50">
        <v>710</v>
      </c>
    </row>
    <row r="27" spans="1:19" s="10" customFormat="1">
      <c r="F27" s="50" t="s">
        <v>89</v>
      </c>
      <c r="G27" s="50">
        <v>111</v>
      </c>
    </row>
    <row r="28" spans="1:19" s="10" customFormat="1">
      <c r="C28" s="65" t="s">
        <v>76</v>
      </c>
      <c r="D28" s="65" t="s">
        <v>80</v>
      </c>
      <c r="F28" s="50" t="s">
        <v>79</v>
      </c>
      <c r="G28" s="50">
        <f>G26+G27</f>
        <v>821</v>
      </c>
      <c r="I28" s="62"/>
      <c r="J28" s="62"/>
    </row>
    <row r="29" spans="1:19" s="10" customFormat="1">
      <c r="C29" s="65" t="s">
        <v>1</v>
      </c>
      <c r="D29" s="65">
        <v>11500000</v>
      </c>
      <c r="F29" s="50" t="s">
        <v>73</v>
      </c>
      <c r="G29" s="50">
        <v>892</v>
      </c>
      <c r="H29" s="10">
        <f>G29/G28</f>
        <v>1.0864799025578562</v>
      </c>
      <c r="I29" s="62"/>
      <c r="J29" s="62"/>
    </row>
    <row r="30" spans="1:19" s="10" customFormat="1">
      <c r="F30" s="50" t="s">
        <v>74</v>
      </c>
      <c r="G30" s="50">
        <v>16500</v>
      </c>
      <c r="I30" s="62"/>
      <c r="J30" s="62"/>
    </row>
    <row r="31" spans="1:19" s="10" customFormat="1">
      <c r="C31" s="66"/>
      <c r="D31" s="66"/>
      <c r="F31" s="66" t="s">
        <v>75</v>
      </c>
      <c r="G31" s="66">
        <f>G28*G30</f>
        <v>13546500</v>
      </c>
      <c r="H31" s="10">
        <f>G31/D29</f>
        <v>1.1779565217391303</v>
      </c>
      <c r="I31" s="68"/>
      <c r="J31" s="68"/>
    </row>
    <row r="32" spans="1:19" s="10" customFormat="1">
      <c r="C32" s="66"/>
      <c r="D32" s="66"/>
      <c r="F32" s="66" t="s">
        <v>24</v>
      </c>
      <c r="G32" s="66">
        <f>G31*90%</f>
        <v>12191850</v>
      </c>
      <c r="I32" s="68"/>
      <c r="J32" s="68"/>
    </row>
    <row r="33" spans="3:10" s="10" customFormat="1">
      <c r="C33" s="66"/>
      <c r="D33" s="66"/>
      <c r="F33" s="66" t="s">
        <v>25</v>
      </c>
      <c r="G33" s="66">
        <f>G31*80%</f>
        <v>10837200</v>
      </c>
      <c r="I33" s="68"/>
      <c r="J33" s="68"/>
    </row>
    <row r="34" spans="3:10" s="10" customFormat="1">
      <c r="C34" s="66"/>
      <c r="D34" s="66"/>
      <c r="I34" s="62"/>
      <c r="J34" s="62"/>
    </row>
    <row r="35" spans="3:10" s="10" customFormat="1">
      <c r="C35" s="66"/>
      <c r="D35" s="66"/>
      <c r="I35" s="62"/>
      <c r="J35" s="62"/>
    </row>
    <row r="36" spans="3:10" s="10" customFormat="1"/>
    <row r="37" spans="3:10" s="10" customFormat="1"/>
    <row r="38" spans="3:10" s="10" customFormat="1"/>
    <row r="39" spans="3:10" s="10" customFormat="1"/>
    <row r="40" spans="3:10" s="10" customFormat="1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7" workbookViewId="0"/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8:A19"/>
  <sheetViews>
    <sheetView zoomScale="115" zoomScaleNormal="115" workbookViewId="0"/>
  </sheetViews>
  <sheetFormatPr defaultRowHeight="15"/>
  <sheetData>
    <row r="18" ht="3.75" customHeight="1"/>
    <row r="19" hidden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J39" sqref="J3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Depreciation</vt:lpstr>
      <vt:lpstr>Site Measurement</vt:lpstr>
      <vt:lpstr>Calculation</vt:lpstr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2023-09-21T08:38:58Z</dcterms:modified>
</cp:coreProperties>
</file>