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0730" windowHeight="11760" tabRatio="932" activeTab="3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4"/>
  <c r="C12" i="25"/>
  <c r="C11"/>
  <c r="A18" i="23"/>
  <c r="P15" i="4"/>
  <c r="Q15" s="1"/>
  <c r="B15" s="1"/>
  <c r="C15" s="1"/>
  <c r="D15" s="1"/>
  <c r="J15"/>
  <c r="I15"/>
  <c r="E15"/>
  <c r="P14"/>
  <c r="Q14" s="1"/>
  <c r="B14" s="1"/>
  <c r="C14" s="1"/>
  <c r="D14" s="1"/>
  <c r="J14"/>
  <c r="I14"/>
  <c r="E14"/>
  <c r="P13"/>
  <c r="Q13" s="1"/>
  <c r="B13" s="1"/>
  <c r="C13" s="1"/>
  <c r="D13" s="1"/>
  <c r="J13"/>
  <c r="I13"/>
  <c r="E13"/>
  <c r="P12"/>
  <c r="Q12" s="1"/>
  <c r="B12" s="1"/>
  <c r="C12" s="1"/>
  <c r="D12" s="1"/>
  <c r="J12"/>
  <c r="I12"/>
  <c r="E12"/>
  <c r="P11"/>
  <c r="Q11" s="1"/>
  <c r="B11" s="1"/>
  <c r="C11" s="1"/>
  <c r="D11" s="1"/>
  <c r="J11"/>
  <c r="I11"/>
  <c r="E11"/>
  <c r="P10"/>
  <c r="Q10" s="1"/>
  <c r="B10" s="1"/>
  <c r="C10" s="1"/>
  <c r="D10" s="1"/>
  <c r="J10"/>
  <c r="I10"/>
  <c r="E10"/>
  <c r="P9"/>
  <c r="Q9" s="1"/>
  <c r="B9" s="1"/>
  <c r="C9" s="1"/>
  <c r="D9" s="1"/>
  <c r="J9"/>
  <c r="I9"/>
  <c r="E9"/>
  <c r="P8"/>
  <c r="Q8" s="1"/>
  <c r="B8" s="1"/>
  <c r="C8" s="1"/>
  <c r="D8" s="1"/>
  <c r="J8"/>
  <c r="I8"/>
  <c r="E8"/>
  <c r="P7"/>
  <c r="Q7" s="1"/>
  <c r="B7" s="1"/>
  <c r="C7" s="1"/>
  <c r="D7" s="1"/>
  <c r="J7"/>
  <c r="I7"/>
  <c r="E7"/>
  <c r="P6"/>
  <c r="B6" s="1"/>
  <c r="C6" s="1"/>
  <c r="D6" s="1"/>
  <c r="J6"/>
  <c r="I6"/>
  <c r="E6"/>
  <c r="P5"/>
  <c r="B5" s="1"/>
  <c r="C5" s="1"/>
  <c r="D5" s="1"/>
  <c r="J5"/>
  <c r="I5"/>
  <c r="E5"/>
  <c r="P4"/>
  <c r="B4" s="1"/>
  <c r="C4" s="1"/>
  <c r="D4" s="1"/>
  <c r="J4"/>
  <c r="I4"/>
  <c r="E4"/>
  <c r="P3"/>
  <c r="B3" s="1"/>
  <c r="C3" s="1"/>
  <c r="D3" s="1"/>
  <c r="J3"/>
  <c r="I3"/>
  <c r="E3"/>
  <c r="P2"/>
  <c r="B2" s="1"/>
  <c r="C2" s="1"/>
  <c r="D2" s="1"/>
  <c r="J2"/>
  <c r="I2"/>
  <c r="E2"/>
  <c r="H3" l="1"/>
  <c r="G5"/>
  <c r="G7"/>
  <c r="G9"/>
  <c r="G11"/>
  <c r="G13"/>
  <c r="G15"/>
  <c r="G2"/>
  <c r="H4"/>
  <c r="H6"/>
  <c r="H8"/>
  <c r="G10"/>
  <c r="G12"/>
  <c r="G14"/>
  <c r="G3"/>
  <c r="G4"/>
  <c r="G6"/>
  <c r="G8"/>
  <c r="F2"/>
  <c r="H2"/>
  <c r="F3"/>
  <c r="F4"/>
  <c r="F5"/>
  <c r="H5"/>
  <c r="F6"/>
  <c r="F7"/>
  <c r="H7"/>
  <c r="F8"/>
  <c r="F9"/>
  <c r="H9"/>
  <c r="F10"/>
  <c r="H10"/>
  <c r="F11"/>
  <c r="H11"/>
  <c r="F12"/>
  <c r="H12"/>
  <c r="F13"/>
  <c r="H13"/>
  <c r="F14"/>
  <c r="H14"/>
  <c r="F15"/>
  <c r="H15"/>
  <c r="N15" i="24"/>
  <c r="N14"/>
  <c r="N13"/>
  <c r="N12"/>
  <c r="C8" i="25"/>
  <c r="C4"/>
  <c r="P16" i="4"/>
  <c r="Q16" s="1"/>
  <c r="B16" s="1"/>
  <c r="C16" s="1"/>
  <c r="D16" s="1"/>
  <c r="J16"/>
  <c r="I16"/>
  <c r="E16"/>
  <c r="H24"/>
  <c r="G28"/>
  <c r="C13" i="25"/>
  <c r="C20"/>
  <c r="C16"/>
  <c r="C17" s="1"/>
  <c r="C5"/>
  <c r="H16" i="4" l="1"/>
  <c r="F16"/>
  <c r="G16"/>
  <c r="H26"/>
  <c r="G27"/>
  <c r="C7" i="25"/>
  <c r="C9" s="1"/>
  <c r="E9" s="1"/>
  <c r="E5"/>
  <c r="E17"/>
  <c r="C19"/>
  <c r="C21" s="1"/>
  <c r="E21" s="1"/>
  <c r="F30" i="24" l="1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F20"/>
  <c r="H20" s="1"/>
  <c r="E20"/>
  <c r="G20" s="1"/>
  <c r="I20" s="1"/>
  <c r="H19"/>
  <c r="F19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G12"/>
  <c r="F12"/>
  <c r="H12" s="1"/>
  <c r="E12"/>
  <c r="N11"/>
  <c r="F11"/>
  <c r="H11" s="1"/>
  <c r="E11"/>
  <c r="G11" s="1"/>
  <c r="N10"/>
  <c r="F10"/>
  <c r="H10" s="1"/>
  <c r="E10"/>
  <c r="G10" s="1"/>
  <c r="I10" s="1"/>
  <c r="N9"/>
  <c r="F9"/>
  <c r="H9" s="1"/>
  <c r="E9"/>
  <c r="G9" s="1"/>
  <c r="N8"/>
  <c r="F8"/>
  <c r="H8" s="1"/>
  <c r="E8"/>
  <c r="G8" s="1"/>
  <c r="N7"/>
  <c r="F7"/>
  <c r="H7" s="1"/>
  <c r="E7"/>
  <c r="G7" s="1"/>
  <c r="N6"/>
  <c r="F6"/>
  <c r="H6" s="1"/>
  <c r="E6"/>
  <c r="G6" s="1"/>
  <c r="N5"/>
  <c r="N16" s="1"/>
  <c r="N17" s="1"/>
  <c r="F5"/>
  <c r="H5" s="1"/>
  <c r="E5"/>
  <c r="G5" s="1"/>
  <c r="F4"/>
  <c r="H4" s="1"/>
  <c r="E4"/>
  <c r="G4" s="1"/>
  <c r="W3"/>
  <c r="V3"/>
  <c r="F3"/>
  <c r="H3" s="1"/>
  <c r="E3"/>
  <c r="G3" s="1"/>
  <c r="F2"/>
  <c r="H2" s="1"/>
  <c r="E2"/>
  <c r="G2" s="1"/>
  <c r="I19" l="1"/>
  <c r="I29"/>
  <c r="I21"/>
  <c r="I30"/>
  <c r="I17"/>
  <c r="I12"/>
  <c r="I13"/>
  <c r="I15"/>
  <c r="I5"/>
  <c r="I4"/>
  <c r="I2"/>
  <c r="J2" s="1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7"/>
  <c r="C8" s="1"/>
  <c r="C6"/>
  <c r="C5"/>
  <c r="C14" s="1"/>
  <c r="C10" l="1"/>
  <c r="C11" s="1"/>
  <c r="C12" s="1"/>
  <c r="C13" s="1"/>
  <c r="C16" s="1"/>
  <c r="C19" s="1"/>
  <c r="C25" l="1"/>
  <c r="C20"/>
  <c r="C21"/>
  <c r="P20" i="4" l="1"/>
  <c r="Q20" s="1"/>
  <c r="J20"/>
  <c r="I20"/>
  <c r="E20"/>
  <c r="P19"/>
  <c r="Q19" s="1"/>
  <c r="J19"/>
  <c r="I19"/>
  <c r="E19"/>
  <c r="P18"/>
  <c r="Q18" s="1"/>
  <c r="J18"/>
  <c r="I18"/>
  <c r="E18"/>
  <c r="P17"/>
  <c r="Q17" s="1"/>
  <c r="J17"/>
  <c r="I17"/>
  <c r="E17"/>
  <c r="B17" l="1"/>
  <c r="B19"/>
  <c r="B18"/>
  <c r="B20"/>
  <c r="C20" l="1"/>
  <c r="G20" s="1"/>
  <c r="F20"/>
  <c r="C19"/>
  <c r="G19" s="1"/>
  <c r="F19"/>
  <c r="C18"/>
  <c r="G18" s="1"/>
  <c r="F18"/>
  <c r="C17"/>
  <c r="G17" s="1"/>
  <c r="F17"/>
  <c r="D20"/>
  <c r="H20" s="1"/>
  <c r="D19"/>
  <c r="H19" s="1"/>
  <c r="D17" l="1"/>
  <c r="H17" s="1"/>
  <c r="D18"/>
  <c r="H18" s="1"/>
</calcChain>
</file>

<file path=xl/sharedStrings.xml><?xml version="1.0" encoding="utf-8"?>
<sst xmlns="http://schemas.openxmlformats.org/spreadsheetml/2006/main" count="127" uniqueCount="81">
  <si>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</si>
  <si>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</si>
  <si>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</si>
  <si>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</si>
  <si>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</si>
  <si>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</si>
  <si>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</si>
  <si>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</si>
  <si>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</si>
  <si>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</si>
  <si>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</si>
  <si>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</si>
  <si>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</si>
  <si>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</si>
  <si>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</si>
  <si>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</si>
  <si>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</si>
  <si>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</si>
  <si>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</si>
  <si>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</si>
  <si>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</si>
  <si>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</si>
  <si>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</si>
  <si>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</si>
  <si>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</si>
  <si>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</si>
  <si>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</si>
  <si>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</si>
  <si>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</si>
  <si>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</si>
  <si>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</si>
  <si>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</si>
  <si>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</si>
  <si>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</si>
  <si>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</si>
  <si>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</si>
  <si>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</si>
  <si>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</si>
  <si>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</si>
  <si>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</si>
  <si>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</si>
  <si>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</si>
  <si>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</si>
  <si>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</si>
  <si>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</si>
  <si>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</si>
  <si>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</si>
  <si>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</si>
  <si>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</si>
  <si>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</si>
  <si>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</si>
  <si>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</si>
  <si>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</si>
  <si>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</si>
  <si>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</si>
  <si>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</si>
  <si>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</si>
  <si>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</si>
  <si>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</si>
  <si>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</si>
  <si>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</si>
  <si>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</si>
  <si>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</si>
  <si>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</si>
  <si>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</si>
  <si>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</si>
  <si>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</si>
  <si>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</si>
  <si>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</si>
  <si>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</si>
  <si>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</si>
  <si>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</si>
  <si>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</si>
  <si>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</si>
  <si>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</si>
  <si>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</si>
  <si>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</si>
  <si>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</si>
  <si>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</si>
  <si>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ACA</t>
  </si>
  <si>
    <t>02.06.2020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</si>
</sst>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21"/>
  <sheetViews>
    <sheetView workbookViewId="0">
      <selection activeCell="I20" sqref="I2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>
      <c r="B3" s="39" t="s">
        <v>59</v>
      </c>
      <c r="C3" s="50">
        <v>194290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>
      <c r="B5" s="39" t="s">
        <v>61</v>
      </c>
      <c r="C5" s="55">
        <f>C3+C4</f>
        <v>194290</v>
      </c>
      <c r="D5" s="56" t="s">
        <v>62</v>
      </c>
      <c r="E5" s="57">
        <f>C5/10.764</f>
        <v>18049.981419546639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>
      <c r="B6" s="39" t="s">
        <v>64</v>
      </c>
      <c r="C6" s="50">
        <v>98960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>
      <c r="B7" s="39"/>
      <c r="C7" s="50">
        <f>C5-C6</f>
        <v>95330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>
      <c r="B8" s="60" t="s">
        <v>77</v>
      </c>
      <c r="C8" s="50">
        <f>C7*70%</f>
        <v>66731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>
      <c r="B9" s="39" t="s">
        <v>65</v>
      </c>
      <c r="C9" s="55">
        <f>C6+C8</f>
        <v>165691</v>
      </c>
      <c r="D9" s="56" t="s">
        <v>62</v>
      </c>
      <c r="E9" s="57">
        <f>C9/10.764</f>
        <v>15393.069490895579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>
      <c r="B12" s="45" t="s">
        <v>70</v>
      </c>
      <c r="C12" s="64">
        <f>Calculation!D8</f>
        <v>2023</v>
      </c>
      <c r="D12" s="63"/>
      <c r="H12" s="39" t="s">
        <v>58</v>
      </c>
      <c r="I12" s="54">
        <v>0.3</v>
      </c>
      <c r="J12" s="39"/>
      <c r="K12" s="39"/>
      <c r="L12" s="39"/>
    </row>
    <row r="13" spans="2:12">
      <c r="B13" s="45" t="s">
        <v>71</v>
      </c>
      <c r="C13" s="64">
        <f>C11-C12</f>
        <v>0</v>
      </c>
    </row>
    <row r="15" spans="2:12">
      <c r="B15" s="39" t="s">
        <v>59</v>
      </c>
      <c r="C15" s="50">
        <v>93700</v>
      </c>
      <c r="D15" s="39"/>
      <c r="E15" s="39"/>
      <c r="F15" s="39"/>
    </row>
    <row r="16" spans="2:12">
      <c r="B16" s="39" t="s">
        <v>60</v>
      </c>
      <c r="C16" s="50">
        <f>C15*5%</f>
        <v>4685</v>
      </c>
      <c r="D16" s="39"/>
      <c r="E16" s="39"/>
      <c r="F16" s="39"/>
    </row>
    <row r="17" spans="2:6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>
      <c r="B18" s="39" t="s">
        <v>66</v>
      </c>
      <c r="C18" s="50">
        <v>26620</v>
      </c>
      <c r="D18" s="39"/>
      <c r="E18" s="39"/>
      <c r="F18" s="39"/>
    </row>
    <row r="19" spans="2:6">
      <c r="B19" s="39" t="s">
        <v>67</v>
      </c>
      <c r="C19" s="50">
        <f>C17-C18</f>
        <v>71765</v>
      </c>
      <c r="D19" s="39"/>
      <c r="E19" s="39"/>
      <c r="F19" s="39"/>
    </row>
    <row r="20" spans="2:6" ht="45">
      <c r="B20" s="60" t="s">
        <v>68</v>
      </c>
      <c r="C20" s="50">
        <f>C18*80%</f>
        <v>21296</v>
      </c>
      <c r="D20" s="39"/>
      <c r="E20" s="39"/>
      <c r="F20" s="39"/>
    </row>
    <row r="21" spans="2:6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topLeftCell="E1" workbookViewId="0">
      <selection activeCell="L4" sqref="L4:M2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>
      <c r="M33" s="6"/>
      <c r="P33" s="52"/>
      <c r="Q33" s="52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4"/>
  <sheetViews>
    <sheetView workbookViewId="0">
      <selection activeCell="D20" sqref="D2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>
      <c r="A1" s="11"/>
      <c r="B1" s="12"/>
      <c r="C1" s="13"/>
      <c r="D1" s="14"/>
    </row>
    <row r="2" spans="1:5">
      <c r="A2" s="15"/>
      <c r="D2" s="17"/>
    </row>
    <row r="3" spans="1:5">
      <c r="A3" s="15" t="s">
        <v>13</v>
      </c>
      <c r="B3" s="18"/>
      <c r="C3" s="19">
        <v>27500</v>
      </c>
      <c r="D3" s="20" t="s">
        <v>78</v>
      </c>
      <c r="E3" t="s">
        <v>79</v>
      </c>
    </row>
    <row r="4" spans="1:5" ht="30">
      <c r="A4" s="21" t="s">
        <v>14</v>
      </c>
      <c r="B4" s="18"/>
      <c r="C4" s="19">
        <v>3000</v>
      </c>
      <c r="D4" s="22"/>
    </row>
    <row r="5" spans="1:5">
      <c r="A5" s="15" t="s">
        <v>15</v>
      </c>
      <c r="B5" s="18"/>
      <c r="C5" s="19">
        <f>C3-C4</f>
        <v>24500</v>
      </c>
      <c r="D5" s="22"/>
    </row>
    <row r="6" spans="1:5">
      <c r="A6" s="15" t="s">
        <v>16</v>
      </c>
      <c r="B6" s="18"/>
      <c r="C6" s="19">
        <f>C4</f>
        <v>3000</v>
      </c>
      <c r="D6" s="22"/>
    </row>
    <row r="7" spans="1:5">
      <c r="A7" s="15" t="s">
        <v>17</v>
      </c>
      <c r="B7" s="23"/>
      <c r="C7" s="24">
        <f>D7-D8</f>
        <v>0</v>
      </c>
      <c r="D7" s="24">
        <v>2023</v>
      </c>
    </row>
    <row r="8" spans="1:5">
      <c r="A8" s="15" t="s">
        <v>18</v>
      </c>
      <c r="B8" s="23"/>
      <c r="C8" s="24">
        <f>C9-C7</f>
        <v>60</v>
      </c>
      <c r="D8" s="24">
        <v>2023</v>
      </c>
    </row>
    <row r="9" spans="1:5">
      <c r="A9" s="15" t="s">
        <v>19</v>
      </c>
      <c r="B9" s="23"/>
      <c r="C9" s="24">
        <v>60</v>
      </c>
      <c r="D9" s="24"/>
    </row>
    <row r="10" spans="1:5" ht="30">
      <c r="A10" s="21" t="s">
        <v>20</v>
      </c>
      <c r="B10" s="23"/>
      <c r="C10" s="24">
        <f>90*C7/C9</f>
        <v>0</v>
      </c>
      <c r="D10" s="24"/>
    </row>
    <row r="11" spans="1:5">
      <c r="A11" s="15"/>
      <c r="B11" s="25"/>
      <c r="C11" s="26">
        <f>C10%</f>
        <v>0</v>
      </c>
      <c r="D11" s="26"/>
    </row>
    <row r="12" spans="1:5">
      <c r="A12" s="15" t="s">
        <v>21</v>
      </c>
      <c r="B12" s="18"/>
      <c r="C12" s="19">
        <f>C6*C11</f>
        <v>0</v>
      </c>
      <c r="D12" s="22"/>
    </row>
    <row r="13" spans="1:5">
      <c r="A13" s="15" t="s">
        <v>22</v>
      </c>
      <c r="B13" s="18"/>
      <c r="C13" s="19">
        <f>C6-C12</f>
        <v>3000</v>
      </c>
      <c r="D13" s="22"/>
    </row>
    <row r="14" spans="1:5">
      <c r="A14" s="15" t="s">
        <v>15</v>
      </c>
      <c r="B14" s="18"/>
      <c r="C14" s="19">
        <f>C5</f>
        <v>24500</v>
      </c>
      <c r="D14" s="22"/>
    </row>
    <row r="15" spans="1:5">
      <c r="B15" s="18"/>
      <c r="C15" s="19"/>
      <c r="D15" s="22"/>
    </row>
    <row r="16" spans="1:5">
      <c r="A16" s="69" t="s">
        <v>23</v>
      </c>
      <c r="B16" s="70"/>
      <c r="C16" s="71">
        <f>C14+C13</f>
        <v>27500</v>
      </c>
      <c r="D16" s="22"/>
    </row>
    <row r="17" spans="1:4">
      <c r="A17" s="72"/>
      <c r="B17" s="73"/>
      <c r="C17" s="74"/>
      <c r="D17" s="24"/>
    </row>
    <row r="18" spans="1:4">
      <c r="A18" s="69" t="str">
        <f>E3</f>
        <v>ACA</v>
      </c>
      <c r="B18" s="75"/>
      <c r="C18" s="76">
        <v>583</v>
      </c>
      <c r="D18" s="24"/>
    </row>
    <row r="19" spans="1:4">
      <c r="A19" s="77" t="s">
        <v>75</v>
      </c>
      <c r="B19" s="78"/>
      <c r="C19" s="74">
        <f>C18*C16</f>
        <v>16032500</v>
      </c>
      <c r="D19" s="28"/>
    </row>
    <row r="20" spans="1:4">
      <c r="A20" s="77" t="s">
        <v>24</v>
      </c>
      <c r="B20" s="78"/>
      <c r="C20" s="74">
        <f>C19*90%</f>
        <v>14429250</v>
      </c>
      <c r="D20" s="27"/>
    </row>
    <row r="21" spans="1:4">
      <c r="A21" s="77" t="s">
        <v>25</v>
      </c>
      <c r="B21" s="78"/>
      <c r="C21" s="74">
        <f>C19*80%</f>
        <v>12826000</v>
      </c>
      <c r="D21" s="29"/>
    </row>
    <row r="22" spans="1:4">
      <c r="A22" s="15"/>
      <c r="D22" s="24"/>
    </row>
    <row r="23" spans="1:4">
      <c r="A23" s="30" t="s">
        <v>26</v>
      </c>
      <c r="B23" s="31"/>
      <c r="C23" s="32">
        <f>C4*C18</f>
        <v>1749000</v>
      </c>
      <c r="D23" s="32"/>
    </row>
    <row r="24" spans="1:4">
      <c r="A24" s="15" t="s">
        <v>27</v>
      </c>
    </row>
    <row r="25" spans="1:4">
      <c r="A25" s="33" t="s">
        <v>28</v>
      </c>
      <c r="B25" s="16"/>
      <c r="C25" s="29">
        <f>C19*0.025/12</f>
        <v>33401.041666666664</v>
      </c>
      <c r="D25" s="29"/>
    </row>
    <row r="26" spans="1:4">
      <c r="C26" s="29"/>
      <c r="D26" s="29"/>
    </row>
    <row r="27" spans="1:4">
      <c r="C27" s="29"/>
      <c r="D27" s="29"/>
    </row>
    <row r="28" spans="1:4">
      <c r="C28"/>
      <c r="D28"/>
    </row>
    <row r="29" spans="1:4">
      <c r="C29"/>
      <c r="D29"/>
    </row>
    <row r="30" spans="1:4">
      <c r="C30"/>
      <c r="D30"/>
    </row>
    <row r="31" spans="1:4">
      <c r="C31"/>
      <c r="D31"/>
    </row>
    <row r="32" spans="1:4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4"/>
    </row>
    <row r="59" spans="1:1" ht="15.75">
      <c r="A59" s="35"/>
    </row>
    <row r="60" spans="1:1" ht="15.75">
      <c r="A60" s="35"/>
    </row>
    <row r="61" spans="1:1" ht="15.75">
      <c r="A61" s="35"/>
    </row>
    <row r="62" spans="1:1" ht="15.75">
      <c r="A62" s="35"/>
    </row>
    <row r="63" spans="1:1" ht="15.75">
      <c r="A63" s="35"/>
    </row>
    <row r="64" spans="1:1" ht="15.75">
      <c r="A64" s="35"/>
    </row>
    <row r="65" spans="1:1" ht="15.75">
      <c r="A65" s="35"/>
    </row>
    <row r="84" spans="3:3">
      <c r="C84" s="16">
        <f>C83*C82</f>
        <v>0</v>
      </c>
    </row>
  </sheetData>
  <printOptions headings="1" gridLines="1"/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5"/>
  <sheetViews>
    <sheetView tabSelected="1" workbookViewId="0">
      <selection activeCell="F2" activeCellId="1" sqref="F4:R6 F2:R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>
      <c r="A2" s="4">
        <v>1</v>
      </c>
      <c r="B2" s="4">
        <f t="shared" ref="B2:B15" si="0">Q2</f>
        <v>575</v>
      </c>
      <c r="C2" s="4">
        <f t="shared" ref="C2:C15" si="1">B2*1.2</f>
        <v>690</v>
      </c>
      <c r="D2" s="4">
        <f t="shared" ref="D2:D15" si="2">C2*1.2</f>
        <v>828</v>
      </c>
      <c r="E2" s="5">
        <f t="shared" ref="E2:E15" si="3">R2</f>
        <v>16000000</v>
      </c>
      <c r="F2" s="79">
        <f t="shared" ref="F2:F15" si="4">ROUND((E2/B2),0)</f>
        <v>27826</v>
      </c>
      <c r="G2" s="79">
        <f t="shared" ref="G2:G15" si="5">ROUND((E2/C2),0)</f>
        <v>23188</v>
      </c>
      <c r="H2" s="79">
        <f t="shared" ref="H2:H15" si="6">ROUND((E2/D2),0)</f>
        <v>19324</v>
      </c>
      <c r="I2" s="79">
        <f t="shared" ref="I2:I15" si="7">T2</f>
        <v>0</v>
      </c>
      <c r="J2" s="79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5" si="9">O2/1.2</f>
        <v>0</v>
      </c>
      <c r="Q2" s="7">
        <v>575</v>
      </c>
      <c r="R2" s="80">
        <v>16000000</v>
      </c>
      <c r="S2" s="2"/>
    </row>
    <row r="3" spans="1:19">
      <c r="A3" s="4">
        <v>2</v>
      </c>
      <c r="B3" s="4">
        <f t="shared" si="0"/>
        <v>583</v>
      </c>
      <c r="C3" s="4">
        <f t="shared" si="1"/>
        <v>699.6</v>
      </c>
      <c r="D3" s="4">
        <f t="shared" si="2"/>
        <v>839.52</v>
      </c>
      <c r="E3" s="5">
        <f t="shared" si="3"/>
        <v>15500000</v>
      </c>
      <c r="F3" s="4">
        <f t="shared" si="4"/>
        <v>26587</v>
      </c>
      <c r="G3" s="4">
        <f t="shared" si="5"/>
        <v>22156</v>
      </c>
      <c r="H3" s="4">
        <f t="shared" si="6"/>
        <v>18463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583</v>
      </c>
      <c r="R3" s="2">
        <v>15500000</v>
      </c>
      <c r="S3" s="2"/>
    </row>
    <row r="4" spans="1:19">
      <c r="A4" s="4">
        <v>3</v>
      </c>
      <c r="B4" s="4">
        <f t="shared" si="0"/>
        <v>583</v>
      </c>
      <c r="C4" s="4">
        <f t="shared" si="1"/>
        <v>699.6</v>
      </c>
      <c r="D4" s="4">
        <f t="shared" si="2"/>
        <v>839.52</v>
      </c>
      <c r="E4" s="5">
        <f t="shared" si="3"/>
        <v>16000000</v>
      </c>
      <c r="F4" s="79">
        <f t="shared" si="4"/>
        <v>27444</v>
      </c>
      <c r="G4" s="79">
        <f t="shared" si="5"/>
        <v>22870</v>
      </c>
      <c r="H4" s="79">
        <f t="shared" si="6"/>
        <v>19059</v>
      </c>
      <c r="I4" s="79">
        <f t="shared" si="7"/>
        <v>0</v>
      </c>
      <c r="J4" s="79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583</v>
      </c>
      <c r="R4" s="80">
        <v>16000000</v>
      </c>
      <c r="S4" s="2"/>
    </row>
    <row r="5" spans="1:19">
      <c r="A5" s="4">
        <v>4</v>
      </c>
      <c r="B5" s="4">
        <f t="shared" si="0"/>
        <v>583</v>
      </c>
      <c r="C5" s="4">
        <f t="shared" si="1"/>
        <v>699.6</v>
      </c>
      <c r="D5" s="4">
        <f t="shared" si="2"/>
        <v>839.52</v>
      </c>
      <c r="E5" s="5">
        <f t="shared" si="3"/>
        <v>16000000</v>
      </c>
      <c r="F5" s="79">
        <f t="shared" si="4"/>
        <v>27444</v>
      </c>
      <c r="G5" s="79">
        <f t="shared" si="5"/>
        <v>22870</v>
      </c>
      <c r="H5" s="79">
        <f t="shared" si="6"/>
        <v>19059</v>
      </c>
      <c r="I5" s="79">
        <f t="shared" si="7"/>
        <v>0</v>
      </c>
      <c r="J5" s="79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583</v>
      </c>
      <c r="R5" s="80">
        <v>16000000</v>
      </c>
      <c r="S5" s="2"/>
    </row>
    <row r="6" spans="1:19">
      <c r="A6" s="4">
        <v>5</v>
      </c>
      <c r="B6" s="4">
        <f t="shared" si="0"/>
        <v>583</v>
      </c>
      <c r="C6" s="4">
        <f t="shared" si="1"/>
        <v>699.6</v>
      </c>
      <c r="D6" s="4">
        <f t="shared" si="2"/>
        <v>839.52</v>
      </c>
      <c r="E6" s="5">
        <f t="shared" si="3"/>
        <v>17500000</v>
      </c>
      <c r="F6" s="79">
        <f t="shared" si="4"/>
        <v>30017</v>
      </c>
      <c r="G6" s="79">
        <f t="shared" si="5"/>
        <v>25014</v>
      </c>
      <c r="H6" s="79">
        <f t="shared" si="6"/>
        <v>20845</v>
      </c>
      <c r="I6" s="79">
        <f t="shared" si="7"/>
        <v>0</v>
      </c>
      <c r="J6" s="79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583</v>
      </c>
      <c r="R6" s="80">
        <v>17500000</v>
      </c>
      <c r="S6" s="2"/>
    </row>
    <row r="7" spans="1:19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5" si="10">P7/1.2</f>
        <v>0</v>
      </c>
      <c r="R7" s="2">
        <v>0</v>
      </c>
      <c r="S7" s="2"/>
    </row>
    <row r="8" spans="1:19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/>
    <row r="22" spans="1:19" s="10" customFormat="1">
      <c r="F22" s="50" t="s">
        <v>72</v>
      </c>
      <c r="G22" s="50">
        <v>553</v>
      </c>
    </row>
    <row r="23" spans="1:19" s="10" customFormat="1">
      <c r="C23" s="65" t="s">
        <v>76</v>
      </c>
      <c r="D23" s="65" t="s">
        <v>80</v>
      </c>
      <c r="F23" s="50" t="s">
        <v>79</v>
      </c>
      <c r="G23" s="50">
        <v>583</v>
      </c>
      <c r="I23" s="62"/>
      <c r="J23" s="62"/>
    </row>
    <row r="24" spans="1:19" s="10" customFormat="1">
      <c r="C24" s="65" t="s">
        <v>1</v>
      </c>
      <c r="D24" s="65">
        <v>13025000</v>
      </c>
      <c r="F24" s="50" t="s">
        <v>73</v>
      </c>
      <c r="G24" s="50">
        <v>641</v>
      </c>
      <c r="H24" s="10">
        <f>G24/G23</f>
        <v>1.0994854202401372</v>
      </c>
      <c r="I24" s="62"/>
      <c r="J24" s="62"/>
    </row>
    <row r="25" spans="1:19" s="10" customFormat="1">
      <c r="F25" s="50" t="s">
        <v>74</v>
      </c>
      <c r="G25" s="50">
        <v>27500</v>
      </c>
      <c r="I25" s="62"/>
      <c r="J25" s="62"/>
    </row>
    <row r="26" spans="1:19" s="10" customFormat="1">
      <c r="C26" s="66"/>
      <c r="D26" s="66"/>
      <c r="F26" s="66" t="s">
        <v>75</v>
      </c>
      <c r="G26" s="66">
        <f>G23*G25</f>
        <v>16032500</v>
      </c>
      <c r="H26" s="10">
        <f>G26/D24</f>
        <v>1.2309021113243761</v>
      </c>
      <c r="I26" s="67"/>
      <c r="J26" s="67"/>
    </row>
    <row r="27" spans="1:19" s="10" customFormat="1">
      <c r="C27" s="66"/>
      <c r="D27" s="66"/>
      <c r="F27" s="66" t="s">
        <v>24</v>
      </c>
      <c r="G27" s="66">
        <f>G26*90%</f>
        <v>14429250</v>
      </c>
      <c r="I27" s="67"/>
      <c r="J27" s="67"/>
    </row>
    <row r="28" spans="1:19" s="10" customFormat="1">
      <c r="C28" s="66"/>
      <c r="D28" s="66"/>
      <c r="F28" s="66" t="s">
        <v>25</v>
      </c>
      <c r="G28" s="66">
        <f>G26*80%</f>
        <v>12826000</v>
      </c>
      <c r="I28" s="67"/>
      <c r="J28" s="67"/>
    </row>
    <row r="29" spans="1:19" s="10" customFormat="1">
      <c r="C29" s="66"/>
      <c r="D29" s="66"/>
      <c r="I29" s="62"/>
      <c r="J29" s="62"/>
    </row>
    <row r="30" spans="1:19" s="10" customFormat="1">
      <c r="C30" s="66"/>
      <c r="D30" s="66"/>
      <c r="I30" s="62"/>
      <c r="J30" s="62"/>
    </row>
    <row r="31" spans="1:19" s="10" customFormat="1"/>
    <row r="32" spans="1:19" s="10" customFormat="1"/>
    <row r="33" s="10" customFormat="1"/>
    <row r="34" s="10" customFormat="1"/>
    <row r="35" s="10" customForma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/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8:A19"/>
  <sheetViews>
    <sheetView workbookViewId="0"/>
  </sheetViews>
  <sheetFormatPr defaultRowHeight="15"/>
  <sheetData>
    <row r="18" ht="3.75" customHeight="1"/>
    <row r="19" hidden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2023-09-20T10:15:28Z</dcterms:modified>
</cp:coreProperties>
</file>