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Shobha\Nashik\abhijeetkeshavmandwadesbiracpcdrfatsendforchecki\"/>
    </mc:Choice>
  </mc:AlternateContent>
  <bookViews>
    <workbookView xWindow="0" yWindow="0" windowWidth="28800" windowHeight="122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3" l="1"/>
  <c r="O18" i="23"/>
  <c r="C23" i="23"/>
  <c r="O15" i="23"/>
  <c r="E21" i="23"/>
  <c r="E20" i="23"/>
  <c r="U13" i="23"/>
  <c r="T13" i="23"/>
  <c r="S13" i="23"/>
  <c r="T12" i="23"/>
  <c r="H30" i="23"/>
  <c r="F30" i="23"/>
  <c r="N12" i="23"/>
  <c r="D23" i="23"/>
  <c r="P13" i="23"/>
  <c r="O13" i="23"/>
  <c r="Q13" i="23" s="1"/>
  <c r="P12" i="23"/>
  <c r="O12" i="23"/>
  <c r="O11" i="23"/>
  <c r="L12" i="23"/>
  <c r="I16" i="23"/>
  <c r="I14" i="23"/>
  <c r="I13" i="23"/>
  <c r="I12" i="23"/>
  <c r="I11" i="23"/>
  <c r="P5" i="4"/>
  <c r="Q5" i="4" s="1"/>
  <c r="B5" i="4" s="1"/>
  <c r="C5" i="4" s="1"/>
  <c r="J5" i="4"/>
  <c r="I5" i="4"/>
  <c r="E5" i="4"/>
  <c r="A5" i="4"/>
  <c r="P10" i="4"/>
  <c r="Q10" i="4" s="1"/>
  <c r="B10" i="4" s="1"/>
  <c r="C10" i="4" s="1"/>
  <c r="D10" i="4" s="1"/>
  <c r="H10" i="4" s="1"/>
  <c r="J10" i="4"/>
  <c r="I10" i="4"/>
  <c r="E10" i="4"/>
  <c r="A10" i="4"/>
  <c r="P9" i="4"/>
  <c r="Q9" i="4" s="1"/>
  <c r="B9" i="4" s="1"/>
  <c r="C9" i="4" s="1"/>
  <c r="D9" i="4" s="1"/>
  <c r="H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A7" i="4"/>
  <c r="Q6" i="4"/>
  <c r="B6" i="4" s="1"/>
  <c r="C6" i="4" s="1"/>
  <c r="D6" i="4" s="1"/>
  <c r="H6" i="4" s="1"/>
  <c r="P6" i="4"/>
  <c r="J6" i="4"/>
  <c r="I6" i="4"/>
  <c r="E6" i="4"/>
  <c r="A6" i="4"/>
  <c r="Q4" i="4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I23" i="38"/>
  <c r="I21" i="38"/>
  <c r="I22" i="38"/>
  <c r="I10" i="38"/>
  <c r="I11" i="38"/>
  <c r="I12" i="38"/>
  <c r="I13" i="38"/>
  <c r="I14" i="38"/>
  <c r="I15" i="38"/>
  <c r="I16" i="38"/>
  <c r="I9" i="38"/>
  <c r="F7" i="4" l="1"/>
  <c r="F9" i="4"/>
  <c r="F6" i="4"/>
  <c r="H8" i="4"/>
  <c r="F10" i="4"/>
  <c r="F5" i="4"/>
  <c r="G5" i="4"/>
  <c r="D5" i="4"/>
  <c r="H5" i="4" s="1"/>
  <c r="F4" i="4"/>
  <c r="C4" i="4"/>
  <c r="F3" i="4"/>
  <c r="C3" i="4"/>
  <c r="C2" i="4"/>
  <c r="F2" i="4"/>
  <c r="G6" i="4"/>
  <c r="G7" i="4"/>
  <c r="G8" i="4"/>
  <c r="G9" i="4"/>
  <c r="G10" i="4"/>
  <c r="I24" i="38"/>
  <c r="D8" i="25"/>
  <c r="D3" i="4" l="1"/>
  <c r="H3" i="4" s="1"/>
  <c r="G3" i="4"/>
  <c r="D2" i="4"/>
  <c r="H2" i="4" s="1"/>
  <c r="G2" i="4"/>
  <c r="D4" i="4"/>
  <c r="H4" i="4" s="1"/>
  <c r="G4" i="4"/>
  <c r="C14" i="25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C5" i="25"/>
  <c r="C7" i="25" s="1"/>
  <c r="D2" i="25"/>
  <c r="E2" i="25" s="1"/>
  <c r="D9" i="25" l="1"/>
  <c r="C10" i="25" s="1"/>
  <c r="E10" i="25" s="1"/>
  <c r="C17" i="25" s="1"/>
  <c r="E5" i="25"/>
  <c r="P19" i="4" l="1"/>
  <c r="C5" i="23"/>
  <c r="P11" i="4" l="1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H32" i="4" l="1"/>
  <c r="I31" i="4"/>
  <c r="I2" i="24"/>
  <c r="G34" i="4"/>
  <c r="H11" i="4"/>
  <c r="H15" i="4"/>
  <c r="H13" i="4"/>
  <c r="H12" i="4"/>
  <c r="H14" i="4"/>
  <c r="F11" i="4"/>
  <c r="F12" i="4"/>
  <c r="F13" i="4"/>
  <c r="F14" i="4"/>
  <c r="F15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6" i="23"/>
  <c r="C14" i="23"/>
  <c r="C10" i="23" l="1"/>
  <c r="C11" i="23" s="1"/>
  <c r="C12" i="23" s="1"/>
  <c r="C13" i="23" s="1"/>
  <c r="C16" i="23" s="1"/>
  <c r="C19" i="23" l="1"/>
  <c r="D16" i="23"/>
  <c r="D19" i="23" s="1"/>
  <c r="C25" i="23"/>
  <c r="E19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  <c r="I17" i="38" l="1"/>
</calcChain>
</file>

<file path=xl/sharedStrings.xml><?xml version="1.0" encoding="utf-8"?>
<sst xmlns="http://schemas.openxmlformats.org/spreadsheetml/2006/main" count="137" uniqueCount="107">
  <si>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</si>
  <si>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</si>
  <si>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</si>
  <si>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</si>
  <si>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</si>
  <si>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</si>
  <si>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</si>
  <si>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</si>
  <si>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</si>
  <si>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</si>
  <si>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</si>
  <si>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</si>
  <si>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</si>
  <si>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</si>
  <si>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</si>
  <si>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</si>
  <si>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</si>
  <si>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</si>
  <si>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</si>
  <si>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</si>
  <si>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</si>
  <si>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</si>
  <si>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</si>
  <si>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</si>
  <si>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</si>
  <si>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</si>
  <si>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</si>
  <si>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</si>
  <si>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</si>
  <si>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</si>
  <si>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</si>
  <si>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</si>
  <si>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</si>
  <si>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</si>
  <si>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</si>
  <si>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</si>
  <si>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</si>
  <si>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</si>
  <si>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</si>
  <si>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</si>
  <si>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</si>
  <si>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</si>
  <si>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</si>
  <si>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</si>
  <si>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</si>
  <si>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</si>
  <si>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</si>
  <si>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</si>
  <si>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</si>
  <si>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</si>
  <si>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</si>
  <si>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</si>
  <si>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</si>
  <si>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</si>
  <si>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</si>
  <si>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</si>
  <si>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</si>
  <si>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</si>
  <si>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</si>
  <si>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</si>
  <si>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</si>
  <si>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</si>
  <si>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</si>
  <si>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</si>
  <si>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</si>
  <si>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</si>
  <si>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</si>
  <si>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</si>
  <si>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</si>
  <si>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</si>
  <si>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</si>
  <si>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</si>
  <si>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</si>
  <si>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</si>
  <si>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</si>
  <si>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</si>
  <si>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</si>
  <si>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</si>
  <si>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</si>
  <si>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</si>
  <si>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</si>
  <si>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</si>
  <si>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</si>
  <si>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</si>
  <si>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</si>
  <si>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</si>
  <si>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</si>
  <si>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</si>
  <si>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</si>
  <si>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</si>
  <si>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</si>
  <si>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</si>
  <si>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</si>
  <si>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</si>
  <si>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</si>
  <si>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</si>
  <si>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</si>
  <si>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</si>
  <si>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Kitc</t>
  </si>
  <si>
    <t>Be</t>
  </si>
  <si>
    <t>Bed</t>
  </si>
  <si>
    <t>Toilet</t>
  </si>
  <si>
    <t>Pa</t>
  </si>
  <si>
    <t>Ba</t>
  </si>
  <si>
    <t>Flat Rate</t>
  </si>
  <si>
    <t>Terrace Rate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</si>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</sst>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3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5" fontId="0" fillId="0" borderId="0" xfId="0" applyNumberFormat="1" applyBorder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82363</xdr:colOff>
      <xdr:row>0</xdr:row>
      <xdr:rowOff>0</xdr:rowOff>
    </xdr:from>
    <xdr:to>
      <xdr:col>12</xdr:col>
      <xdr:colOff>53788</xdr:colOff>
      <xdr:row>17</xdr:row>
      <xdr:rowOff>114300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301563" y="0"/>
          <a:ext cx="6067425" cy="3352800"/>
          <a:chOff x="1683" y="288"/>
          <a:chExt cx="8532" cy="51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5" y="309"/>
            <a:ext cx="8490" cy="50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1692" y="297"/>
            <a:ext cx="8512" cy="510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0</xdr:rowOff>
    </xdr:from>
    <xdr:to>
      <xdr:col>14</xdr:col>
      <xdr:colOff>523875</xdr:colOff>
      <xdr:row>18</xdr:row>
      <xdr:rowOff>171450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3009900" y="0"/>
          <a:ext cx="6048375" cy="3600450"/>
          <a:chOff x="0" y="0"/>
          <a:chExt cx="8566" cy="5284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" y="21"/>
            <a:ext cx="8524" cy="52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0" y="10"/>
            <a:ext cx="8546" cy="526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47625</xdr:rowOff>
    </xdr:from>
    <xdr:to>
      <xdr:col>12</xdr:col>
      <xdr:colOff>447675</xdr:colOff>
      <xdr:row>20</xdr:row>
      <xdr:rowOff>95250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57325" y="47625"/>
          <a:ext cx="6305550" cy="3857625"/>
          <a:chOff x="1902" y="231"/>
          <a:chExt cx="8092" cy="5685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24" y="252"/>
            <a:ext cx="8050" cy="56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912" y="240"/>
            <a:ext cx="8072" cy="566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82826</xdr:colOff>
      <xdr:row>0</xdr:row>
      <xdr:rowOff>82826</xdr:rowOff>
    </xdr:from>
    <xdr:to>
      <xdr:col>10</xdr:col>
      <xdr:colOff>300659</xdr:colOff>
      <xdr:row>20</xdr:row>
      <xdr:rowOff>92351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739" y="82826"/>
          <a:ext cx="5734050" cy="3819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42735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40700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40700</v>
      </c>
      <c r="D5" s="57" t="s">
        <v>61</v>
      </c>
      <c r="E5" s="58">
        <f>ROUND(C5/10.764,0)</f>
        <v>3781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16500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24200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40700</v>
      </c>
      <c r="D10" s="57" t="s">
        <v>61</v>
      </c>
      <c r="E10" s="58">
        <f>ROUND(C10/10.764,0)</f>
        <v>3781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0</v>
      </c>
      <c r="D17" s="73">
        <v>1179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workbookViewId="0">
      <selection activeCell="G20" sqref="G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28515625" customWidth="1"/>
    <col min="7" max="7" width="12.5703125" bestFit="1" customWidth="1"/>
  </cols>
  <sheetData>
    <row r="1" spans="1:21">
      <c r="A1" s="11"/>
      <c r="B1" s="12"/>
      <c r="C1" s="13"/>
      <c r="D1" s="14"/>
      <c r="F1" s="76"/>
      <c r="G1" s="76"/>
    </row>
    <row r="2" spans="1:21">
      <c r="A2" s="15"/>
      <c r="C2" s="16" t="s">
        <v>104</v>
      </c>
      <c r="D2" s="17" t="s">
        <v>105</v>
      </c>
      <c r="E2" t="s">
        <v>106</v>
      </c>
      <c r="F2" s="76"/>
      <c r="G2" s="76"/>
    </row>
    <row r="3" spans="1:21">
      <c r="A3" s="15" t="s">
        <v>13</v>
      </c>
      <c r="B3" s="19"/>
      <c r="C3" s="20">
        <v>7000</v>
      </c>
      <c r="D3" s="21"/>
      <c r="F3" s="76"/>
      <c r="G3" s="76"/>
      <c r="H3" s="18"/>
    </row>
    <row r="4" spans="1:21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21" ht="16.5">
      <c r="A5" s="15" t="s">
        <v>15</v>
      </c>
      <c r="B5" s="19"/>
      <c r="C5" s="20">
        <f>C3-C4</f>
        <v>5000</v>
      </c>
      <c r="D5" s="23"/>
      <c r="F5" s="76"/>
      <c r="G5" s="76"/>
      <c r="H5" s="71"/>
    </row>
    <row r="6" spans="1:21">
      <c r="A6" s="15" t="s">
        <v>16</v>
      </c>
      <c r="B6" s="19"/>
      <c r="C6" s="20">
        <f>C4</f>
        <v>2000</v>
      </c>
      <c r="D6" s="23"/>
      <c r="F6" s="76"/>
      <c r="G6" s="76"/>
    </row>
    <row r="7" spans="1:21">
      <c r="A7" s="15" t="s">
        <v>17</v>
      </c>
      <c r="B7" s="24"/>
      <c r="C7" s="25">
        <v>0</v>
      </c>
      <c r="D7" s="25"/>
      <c r="F7" s="76"/>
      <c r="G7" s="76"/>
    </row>
    <row r="8" spans="1:21">
      <c r="A8" s="15" t="s">
        <v>18</v>
      </c>
      <c r="B8" s="24"/>
      <c r="C8" s="25">
        <v>0</v>
      </c>
      <c r="D8" s="25"/>
      <c r="F8" s="76"/>
      <c r="G8" s="76"/>
    </row>
    <row r="9" spans="1:21">
      <c r="A9" s="15" t="s">
        <v>19</v>
      </c>
      <c r="B9" s="24"/>
      <c r="C9" s="25">
        <v>60</v>
      </c>
      <c r="D9" s="25"/>
      <c r="F9" s="76"/>
      <c r="G9" s="76"/>
    </row>
    <row r="10" spans="1:21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21">
      <c r="A11" s="15"/>
      <c r="B11" s="26"/>
      <c r="C11" s="27">
        <f>C10%</f>
        <v>0</v>
      </c>
      <c r="D11" s="27"/>
      <c r="F11" s="76"/>
      <c r="G11" s="76"/>
      <c r="I11">
        <f>76.67*10.764</f>
        <v>825.27587999999992</v>
      </c>
      <c r="L11">
        <v>40700</v>
      </c>
      <c r="N11" s="73">
        <v>40700</v>
      </c>
      <c r="O11">
        <f>825</f>
        <v>825</v>
      </c>
      <c r="P11">
        <v>247</v>
      </c>
      <c r="S11">
        <v>825</v>
      </c>
      <c r="T11">
        <v>247</v>
      </c>
    </row>
    <row r="12" spans="1:21">
      <c r="A12" s="15" t="s">
        <v>21</v>
      </c>
      <c r="B12" s="19"/>
      <c r="C12" s="20">
        <f>C6*C11</f>
        <v>0</v>
      </c>
      <c r="D12" s="23"/>
      <c r="F12" s="76"/>
      <c r="G12" s="76"/>
      <c r="I12">
        <f>22.955*10.764</f>
        <v>247.08761999999996</v>
      </c>
      <c r="L12">
        <f>L11/10.764</f>
        <v>3781.1222593831294</v>
      </c>
      <c r="N12" s="73">
        <f>N11/10.764</f>
        <v>3781.1222593831294</v>
      </c>
      <c r="O12">
        <f>O11*1.1</f>
        <v>907.50000000000011</v>
      </c>
      <c r="P12">
        <f>P11*40%</f>
        <v>98.800000000000011</v>
      </c>
      <c r="S12">
        <v>5800</v>
      </c>
      <c r="T12">
        <f>S12*40%</f>
        <v>2320</v>
      </c>
    </row>
    <row r="13" spans="1:21">
      <c r="A13" s="15" t="s">
        <v>22</v>
      </c>
      <c r="B13" s="19"/>
      <c r="C13" s="20">
        <f>C6-C12</f>
        <v>2000</v>
      </c>
      <c r="D13" s="23"/>
      <c r="F13" s="76"/>
      <c r="G13" s="76"/>
      <c r="I13">
        <f>SUM(I11:I12)</f>
        <v>1072.3634999999999</v>
      </c>
      <c r="L13">
        <v>3781</v>
      </c>
      <c r="N13" s="73">
        <v>3781</v>
      </c>
      <c r="O13">
        <f>L13*O12</f>
        <v>3431257.5000000005</v>
      </c>
      <c r="P13">
        <f>L13*P12</f>
        <v>373562.80000000005</v>
      </c>
      <c r="Q13">
        <f>O13+P13</f>
        <v>3804820.3000000007</v>
      </c>
      <c r="S13">
        <f>S12*S11</f>
        <v>4785000</v>
      </c>
      <c r="T13">
        <f>T12*T11</f>
        <v>573040</v>
      </c>
      <c r="U13">
        <f>T13+S13</f>
        <v>5358040</v>
      </c>
    </row>
    <row r="14" spans="1:21">
      <c r="A14" s="15" t="s">
        <v>15</v>
      </c>
      <c r="B14" s="19"/>
      <c r="C14" s="20">
        <f>C5</f>
        <v>5000</v>
      </c>
      <c r="D14" s="23"/>
      <c r="F14" s="76"/>
      <c r="G14" s="76"/>
      <c r="I14">
        <f>I13*1.1</f>
        <v>1179.5998500000001</v>
      </c>
    </row>
    <row r="15" spans="1:21">
      <c r="B15" s="19"/>
      <c r="C15" s="20"/>
      <c r="D15" s="23"/>
      <c r="F15" s="76"/>
      <c r="G15" s="76"/>
      <c r="I15">
        <v>5500</v>
      </c>
      <c r="O15">
        <f>O11*1.1</f>
        <v>907.50000000000011</v>
      </c>
    </row>
    <row r="16" spans="1:21">
      <c r="A16" s="28" t="s">
        <v>23</v>
      </c>
      <c r="B16" s="29"/>
      <c r="C16" s="21">
        <f>C14+C13</f>
        <v>7000</v>
      </c>
      <c r="D16" s="21">
        <f>C16*40%</f>
        <v>2800</v>
      </c>
      <c r="E16" s="61"/>
      <c r="F16" s="76"/>
      <c r="G16" s="76"/>
      <c r="I16">
        <f>I15*I14</f>
        <v>6487799.1750000007</v>
      </c>
      <c r="O16">
        <v>908</v>
      </c>
    </row>
    <row r="17" spans="1:15">
      <c r="B17" s="24"/>
      <c r="C17" s="25"/>
      <c r="D17" s="25"/>
      <c r="F17" s="76"/>
      <c r="G17" s="76"/>
      <c r="O17">
        <v>3781</v>
      </c>
    </row>
    <row r="18" spans="1:15" ht="16.5">
      <c r="A18" s="28" t="s">
        <v>94</v>
      </c>
      <c r="B18" s="7"/>
      <c r="C18" s="74">
        <v>825</v>
      </c>
      <c r="D18" s="74">
        <v>247</v>
      </c>
      <c r="E18" s="75"/>
      <c r="F18" s="116"/>
      <c r="G18" s="116"/>
      <c r="O18">
        <f>O17*O16</f>
        <v>3433148</v>
      </c>
    </row>
    <row r="19" spans="1:15">
      <c r="A19" s="15"/>
      <c r="B19" s="6"/>
      <c r="C19" s="30">
        <f>C18*C16</f>
        <v>5775000</v>
      </c>
      <c r="D19" s="124">
        <f>D18*D16</f>
        <v>691600</v>
      </c>
      <c r="E19" s="30">
        <f>C19+D19</f>
        <v>6466600</v>
      </c>
      <c r="F19" s="117"/>
      <c r="G19" s="118"/>
    </row>
    <row r="20" spans="1:15">
      <c r="A20" s="15"/>
      <c r="B20" s="61"/>
      <c r="C20" s="31"/>
      <c r="D20" s="124"/>
      <c r="E20" s="31">
        <f>E19*0.9</f>
        <v>5819940</v>
      </c>
      <c r="F20" s="117"/>
      <c r="G20" s="118"/>
    </row>
    <row r="21" spans="1:15">
      <c r="A21" s="15"/>
      <c r="C21" s="31"/>
      <c r="D21" s="124"/>
      <c r="E21" s="31">
        <f>E19*0.8</f>
        <v>5173280</v>
      </c>
      <c r="F21" s="117"/>
      <c r="G21" s="118"/>
    </row>
    <row r="22" spans="1:15">
      <c r="A22" s="15"/>
    </row>
    <row r="23" spans="1:15">
      <c r="A23" s="32" t="s">
        <v>26</v>
      </c>
      <c r="B23" s="33"/>
      <c r="C23" s="34">
        <f>C4*908</f>
        <v>1816000</v>
      </c>
      <c r="D23" s="34">
        <f>D4*D18</f>
        <v>0</v>
      </c>
    </row>
    <row r="24" spans="1:15">
      <c r="A24" s="15" t="s">
        <v>27</v>
      </c>
    </row>
    <row r="25" spans="1:15">
      <c r="A25" s="35" t="s">
        <v>28</v>
      </c>
      <c r="B25" s="16"/>
      <c r="C25" s="31">
        <f>C19*0.025/12</f>
        <v>12031.25</v>
      </c>
      <c r="D25" s="31"/>
      <c r="E25" s="125">
        <f>E19/908</f>
        <v>7121.8061674008813</v>
      </c>
      <c r="F25" s="119"/>
      <c r="G25" s="120"/>
    </row>
    <row r="26" spans="1:15">
      <c r="C26" s="31"/>
      <c r="D26" s="31"/>
    </row>
    <row r="27" spans="1:15">
      <c r="C27" s="31"/>
      <c r="D27" s="31"/>
    </row>
    <row r="28" spans="1:15">
      <c r="C28"/>
      <c r="D28"/>
    </row>
    <row r="29" spans="1:15">
      <c r="C29"/>
      <c r="D29"/>
    </row>
    <row r="30" spans="1:15">
      <c r="C30"/>
      <c r="D30"/>
      <c r="F30">
        <f>72.54*10.764</f>
        <v>780.82056</v>
      </c>
      <c r="G30">
        <v>4500000</v>
      </c>
      <c r="H30">
        <f>G30/F30</f>
        <v>5763.1679165825244</v>
      </c>
    </row>
    <row r="31" spans="1:15">
      <c r="C31"/>
      <c r="D31"/>
    </row>
    <row r="32" spans="1:15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N5" sqref="N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1455</v>
      </c>
      <c r="C2" s="4">
        <f t="shared" ref="C2:C10" si="2">B2*1.2</f>
        <v>1746</v>
      </c>
      <c r="D2" s="4">
        <f t="shared" ref="D2:D10" si="3">C2*1.2</f>
        <v>2095.1999999999998</v>
      </c>
      <c r="E2" s="5">
        <f t="shared" ref="E2:E10" si="4">R2</f>
        <v>10000000</v>
      </c>
      <c r="F2" s="4">
        <f t="shared" ref="F2:F10" si="5">ROUND((E2/B2),0)</f>
        <v>6873</v>
      </c>
      <c r="G2" s="4">
        <f t="shared" ref="G2:G10" si="6">ROUND((E2/C2),0)</f>
        <v>5727</v>
      </c>
      <c r="H2" s="4">
        <f t="shared" ref="H2:H10" si="7">ROUND((E2/D2),0)</f>
        <v>4773</v>
      </c>
      <c r="I2" s="4">
        <f t="shared" ref="I2:I10" si="8">T2</f>
        <v>0</v>
      </c>
      <c r="J2" s="4">
        <f t="shared" ref="J2:J10" si="9">U2</f>
        <v>0</v>
      </c>
      <c r="K2" s="73"/>
      <c r="L2" s="73"/>
      <c r="M2" s="73"/>
      <c r="N2" s="73"/>
      <c r="O2" s="73">
        <v>0</v>
      </c>
      <c r="P2" s="73">
        <v>1746</v>
      </c>
      <c r="Q2" s="73">
        <f t="shared" ref="Q2:Q10" si="10">P2/1.2</f>
        <v>1455</v>
      </c>
      <c r="R2" s="2">
        <v>10000000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1600</v>
      </c>
      <c r="C3" s="4">
        <f t="shared" si="2"/>
        <v>1920</v>
      </c>
      <c r="D3" s="4">
        <f t="shared" si="3"/>
        <v>2304</v>
      </c>
      <c r="E3" s="5">
        <f t="shared" si="4"/>
        <v>11500000</v>
      </c>
      <c r="F3" s="4">
        <f t="shared" si="5"/>
        <v>7188</v>
      </c>
      <c r="G3" s="4">
        <f t="shared" si="6"/>
        <v>5990</v>
      </c>
      <c r="H3" s="4">
        <f t="shared" si="7"/>
        <v>4991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3:P5" si="11">O3/1.2</f>
        <v>0</v>
      </c>
      <c r="Q3" s="73">
        <v>1600</v>
      </c>
      <c r="R3" s="2">
        <v>11500000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1387.5</v>
      </c>
      <c r="C4" s="4">
        <f t="shared" si="2"/>
        <v>1665</v>
      </c>
      <c r="D4" s="4">
        <f t="shared" si="3"/>
        <v>1998</v>
      </c>
      <c r="E4" s="5">
        <f t="shared" si="4"/>
        <v>9160000</v>
      </c>
      <c r="F4" s="4">
        <f t="shared" si="5"/>
        <v>6602</v>
      </c>
      <c r="G4" s="4">
        <f t="shared" si="6"/>
        <v>5502</v>
      </c>
      <c r="H4" s="4">
        <f t="shared" si="7"/>
        <v>4585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1665</v>
      </c>
      <c r="Q4" s="73">
        <f t="shared" si="10"/>
        <v>1387.5</v>
      </c>
      <c r="R4" s="2">
        <v>9160000</v>
      </c>
      <c r="S4" s="2"/>
      <c r="T4" s="2"/>
    </row>
    <row r="5" spans="1:35">
      <c r="A5" s="4">
        <f t="shared" ref="A5" si="12">N5</f>
        <v>0</v>
      </c>
      <c r="B5" s="4">
        <f t="shared" ref="B5" si="13">Q5</f>
        <v>1319.4444444444446</v>
      </c>
      <c r="C5" s="4">
        <f t="shared" ref="C5" si="14">B5*1.2</f>
        <v>1583.3333333333335</v>
      </c>
      <c r="D5" s="4">
        <f t="shared" ref="D5" si="15">C5*1.2</f>
        <v>1900</v>
      </c>
      <c r="E5" s="5">
        <f t="shared" ref="E5" si="16">R5</f>
        <v>11000000</v>
      </c>
      <c r="F5" s="4">
        <f t="shared" ref="F5" si="17">ROUND((E5/B5),0)</f>
        <v>8337</v>
      </c>
      <c r="G5" s="4">
        <f t="shared" ref="G5" si="18">ROUND((E5/C5),0)</f>
        <v>6947</v>
      </c>
      <c r="H5" s="4">
        <f t="shared" ref="H5" si="19">ROUND((E5/D5),0)</f>
        <v>5789</v>
      </c>
      <c r="I5" s="4">
        <f t="shared" ref="I5" si="20">T5</f>
        <v>0</v>
      </c>
      <c r="J5" s="4">
        <f t="shared" ref="J5" si="21">U5</f>
        <v>0</v>
      </c>
      <c r="K5" s="73"/>
      <c r="L5" s="73"/>
      <c r="M5" s="73"/>
      <c r="N5" s="73"/>
      <c r="O5" s="73">
        <v>1900</v>
      </c>
      <c r="P5" s="73">
        <f t="shared" si="11"/>
        <v>1583.3333333333335</v>
      </c>
      <c r="Q5" s="73">
        <f t="shared" ref="Q5" si="22">P5/1.2</f>
        <v>1319.4444444444446</v>
      </c>
      <c r="R5" s="2">
        <v>11000000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10" si="23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23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23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23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23"/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ref="A11:A15" si="24">N11</f>
        <v>0</v>
      </c>
      <c r="B11" s="4">
        <f t="shared" ref="B11:B15" si="25">Q11</f>
        <v>0</v>
      </c>
      <c r="C11" s="4">
        <f t="shared" ref="C11:C15" si="26">B11*1.2</f>
        <v>0</v>
      </c>
      <c r="D11" s="4">
        <f t="shared" ref="D11:D15" si="27">C11*1.2</f>
        <v>0</v>
      </c>
      <c r="E11" s="5">
        <f t="shared" ref="E11:E15" si="28">R11</f>
        <v>0</v>
      </c>
      <c r="F11" s="4" t="e">
        <f t="shared" ref="F11:F15" si="29">ROUND((E11/B11),0)</f>
        <v>#DIV/0!</v>
      </c>
      <c r="G11" s="4" t="e">
        <f t="shared" ref="G11:G15" si="30">ROUND((E11/C11),0)</f>
        <v>#DIV/0!</v>
      </c>
      <c r="H11" s="4" t="e">
        <f t="shared" ref="H11:H15" si="31">ROUND((E11/D11),0)</f>
        <v>#DIV/0!</v>
      </c>
      <c r="I11" s="4">
        <f t="shared" ref="I11:I15" si="32">T11</f>
        <v>0</v>
      </c>
      <c r="J11" s="4">
        <f t="shared" ref="J11:J15" si="33">U11</f>
        <v>0</v>
      </c>
      <c r="O11">
        <v>0</v>
      </c>
      <c r="P11">
        <f t="shared" ref="P11" si="34">O11/1.2</f>
        <v>0</v>
      </c>
      <c r="Q11">
        <f t="shared" ref="Q11" si="35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O12">
        <v>0</v>
      </c>
      <c r="P12">
        <f t="shared" ref="P12" si="36">O12/1.2</f>
        <v>0</v>
      </c>
      <c r="Q12">
        <f t="shared" ref="Q12" si="37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8">O13/1.2</f>
        <v>0</v>
      </c>
      <c r="Q13">
        <f t="shared" ref="Q13" si="39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40">O14/1.2</f>
        <v>0</v>
      </c>
      <c r="Q14">
        <f t="shared" ref="Q14:Q15" si="41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40"/>
        <v>0</v>
      </c>
      <c r="Q15">
        <f t="shared" si="41"/>
        <v>0</v>
      </c>
      <c r="R15" s="2">
        <v>0</v>
      </c>
      <c r="S15" s="2"/>
    </row>
    <row r="16" spans="1:35">
      <c r="A16" s="4">
        <f t="shared" ref="A16:A19" si="42">N16</f>
        <v>0</v>
      </c>
      <c r="B16" s="4">
        <f t="shared" ref="B16:B19" si="43">Q16</f>
        <v>0</v>
      </c>
      <c r="C16" s="4">
        <f t="shared" ref="C16:C19" si="44">B16*1.2</f>
        <v>0</v>
      </c>
      <c r="D16" s="4">
        <f t="shared" ref="D16:D19" si="45">C16*1.2</f>
        <v>0</v>
      </c>
      <c r="E16" s="5">
        <f t="shared" ref="E16:E19" si="46">R16</f>
        <v>0</v>
      </c>
      <c r="F16" s="4" t="e">
        <f t="shared" ref="F16:F19" si="47">ROUND((E16/B16),0)</f>
        <v>#DIV/0!</v>
      </c>
      <c r="G16" s="4" t="e">
        <f t="shared" ref="G16:G19" si="48">ROUND((E16/C16),0)</f>
        <v>#DIV/0!</v>
      </c>
      <c r="H16" s="4" t="e">
        <f t="shared" ref="H16:H19" si="49">ROUND((E16/D16),0)</f>
        <v>#DIV/0!</v>
      </c>
      <c r="I16" s="4">
        <f t="shared" ref="I16:J19" si="50">T16</f>
        <v>0</v>
      </c>
      <c r="J16" s="4">
        <f t="shared" si="50"/>
        <v>0</v>
      </c>
      <c r="O16">
        <v>0</v>
      </c>
      <c r="P16">
        <f t="shared" ref="P16:P17" si="51">O16/1.2</f>
        <v>0</v>
      </c>
      <c r="Q16">
        <f t="shared" ref="Q16:Q18" si="52">P16/1.2</f>
        <v>0</v>
      </c>
      <c r="R16" s="2">
        <v>0</v>
      </c>
      <c r="S16" s="2"/>
    </row>
    <row r="17" spans="1:19">
      <c r="A17" s="4">
        <f t="shared" si="42"/>
        <v>0</v>
      </c>
      <c r="B17" s="4">
        <f t="shared" si="43"/>
        <v>0</v>
      </c>
      <c r="C17" s="4">
        <f t="shared" si="44"/>
        <v>0</v>
      </c>
      <c r="D17" s="4">
        <f t="shared" si="45"/>
        <v>0</v>
      </c>
      <c r="E17" s="5">
        <f t="shared" si="46"/>
        <v>0</v>
      </c>
      <c r="F17" s="4" t="e">
        <f t="shared" si="47"/>
        <v>#DIV/0!</v>
      </c>
      <c r="G17" s="4" t="e">
        <f t="shared" si="48"/>
        <v>#DIV/0!</v>
      </c>
      <c r="H17" s="4" t="e">
        <f t="shared" si="49"/>
        <v>#DIV/0!</v>
      </c>
      <c r="I17" s="4">
        <f t="shared" si="50"/>
        <v>0</v>
      </c>
      <c r="J17" s="4">
        <f t="shared" si="50"/>
        <v>0</v>
      </c>
      <c r="O17">
        <v>0</v>
      </c>
      <c r="P17">
        <f t="shared" si="51"/>
        <v>0</v>
      </c>
      <c r="Q17">
        <f t="shared" si="52"/>
        <v>0</v>
      </c>
      <c r="R17" s="2">
        <v>0</v>
      </c>
      <c r="S17" s="2"/>
    </row>
    <row r="18" spans="1:19">
      <c r="A18" s="4">
        <f t="shared" si="42"/>
        <v>0</v>
      </c>
      <c r="B18" s="4">
        <f t="shared" si="43"/>
        <v>0</v>
      </c>
      <c r="C18" s="4">
        <f t="shared" si="44"/>
        <v>0</v>
      </c>
      <c r="D18" s="4">
        <f t="shared" si="45"/>
        <v>0</v>
      </c>
      <c r="E18" s="5">
        <f t="shared" si="46"/>
        <v>0</v>
      </c>
      <c r="F18" s="4" t="e">
        <f t="shared" si="47"/>
        <v>#DIV/0!</v>
      </c>
      <c r="G18" s="4" t="e">
        <f t="shared" si="48"/>
        <v>#DIV/0!</v>
      </c>
      <c r="H18" s="4" t="e">
        <f t="shared" si="49"/>
        <v>#DIV/0!</v>
      </c>
      <c r="I18" s="4">
        <f t="shared" si="50"/>
        <v>0</v>
      </c>
      <c r="J18" s="4">
        <f t="shared" si="50"/>
        <v>0</v>
      </c>
      <c r="O18">
        <v>0</v>
      </c>
      <c r="P18">
        <f>O18/1.2</f>
        <v>0</v>
      </c>
      <c r="Q18">
        <f t="shared" si="52"/>
        <v>0</v>
      </c>
      <c r="R18" s="2">
        <v>0</v>
      </c>
      <c r="S18" s="2"/>
    </row>
    <row r="19" spans="1:19">
      <c r="A19" s="4">
        <f t="shared" si="42"/>
        <v>0</v>
      </c>
      <c r="B19" s="4">
        <f t="shared" si="43"/>
        <v>1600</v>
      </c>
      <c r="C19" s="4">
        <f t="shared" si="44"/>
        <v>1920</v>
      </c>
      <c r="D19" s="4">
        <f t="shared" si="45"/>
        <v>2304</v>
      </c>
      <c r="E19" s="5">
        <f t="shared" si="46"/>
        <v>11500000</v>
      </c>
      <c r="F19" s="4">
        <f t="shared" si="47"/>
        <v>7188</v>
      </c>
      <c r="G19" s="4">
        <f t="shared" si="48"/>
        <v>5990</v>
      </c>
      <c r="H19" s="4">
        <f t="shared" si="49"/>
        <v>4991</v>
      </c>
      <c r="I19" s="4">
        <f t="shared" si="50"/>
        <v>0</v>
      </c>
      <c r="J19" s="4">
        <f t="shared" si="50"/>
        <v>0</v>
      </c>
      <c r="O19" s="73">
        <v>0</v>
      </c>
      <c r="P19" s="73">
        <f>O19/1.2</f>
        <v>0</v>
      </c>
      <c r="Q19" s="73">
        <v>1600</v>
      </c>
      <c r="R19" s="2">
        <v>11500000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21" sqref="G2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K24" sqref="K2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:I24"/>
  <sheetViews>
    <sheetView workbookViewId="0">
      <selection activeCell="M31" sqref="M31"/>
    </sheetView>
  </sheetViews>
  <sheetFormatPr defaultRowHeight="15"/>
  <sheetData>
    <row r="9" spans="6:9">
      <c r="F9" s="73" t="s">
        <v>97</v>
      </c>
      <c r="G9">
        <v>16.8</v>
      </c>
      <c r="H9">
        <v>10.8</v>
      </c>
      <c r="I9">
        <f>G9*H9</f>
        <v>181.44000000000003</v>
      </c>
    </row>
    <row r="10" spans="6:9">
      <c r="F10" s="73" t="s">
        <v>98</v>
      </c>
      <c r="G10">
        <v>10.5</v>
      </c>
      <c r="H10">
        <v>10.5</v>
      </c>
      <c r="I10" s="73">
        <f t="shared" ref="I10:I23" si="0">G10*H10</f>
        <v>110.25</v>
      </c>
    </row>
    <row r="11" spans="6:9">
      <c r="F11" s="73" t="s">
        <v>99</v>
      </c>
      <c r="G11">
        <v>18.899999999999999</v>
      </c>
      <c r="H11">
        <v>11.5</v>
      </c>
      <c r="I11" s="73">
        <f t="shared" si="0"/>
        <v>217.35</v>
      </c>
    </row>
    <row r="12" spans="6:9">
      <c r="F12" s="73" t="s">
        <v>100</v>
      </c>
      <c r="G12">
        <v>16.8</v>
      </c>
      <c r="H12">
        <v>13.9</v>
      </c>
      <c r="I12" s="73">
        <f t="shared" si="0"/>
        <v>233.52</v>
      </c>
    </row>
    <row r="13" spans="6:9">
      <c r="F13" s="73" t="s">
        <v>101</v>
      </c>
      <c r="G13">
        <v>8.8000000000000007</v>
      </c>
      <c r="H13">
        <v>3.9</v>
      </c>
      <c r="I13" s="73">
        <f t="shared" si="0"/>
        <v>34.32</v>
      </c>
    </row>
    <row r="14" spans="6:9">
      <c r="F14" s="73" t="s">
        <v>102</v>
      </c>
      <c r="G14">
        <v>4.2</v>
      </c>
      <c r="H14">
        <v>5.0999999999999996</v>
      </c>
      <c r="I14" s="73">
        <f t="shared" si="0"/>
        <v>21.419999999999998</v>
      </c>
    </row>
    <row r="15" spans="6:9">
      <c r="F15" s="73" t="s">
        <v>102</v>
      </c>
      <c r="G15">
        <v>6.1</v>
      </c>
      <c r="H15">
        <v>3.2</v>
      </c>
      <c r="I15" s="73">
        <f t="shared" si="0"/>
        <v>19.52</v>
      </c>
    </row>
    <row r="16" spans="6:9">
      <c r="F16" s="73" t="s">
        <v>102</v>
      </c>
      <c r="G16">
        <v>3.2</v>
      </c>
      <c r="H16">
        <v>5.4</v>
      </c>
      <c r="I16" s="73">
        <f t="shared" si="0"/>
        <v>17.28</v>
      </c>
    </row>
    <row r="17" spans="6:9">
      <c r="I17" s="73">
        <f ca="1">SUM(I9:I17)</f>
        <v>905.97</v>
      </c>
    </row>
    <row r="19" spans="6:9">
      <c r="I19" s="73"/>
    </row>
    <row r="20" spans="6:9">
      <c r="I20" s="73"/>
    </row>
    <row r="21" spans="6:9">
      <c r="F21" s="73" t="s">
        <v>103</v>
      </c>
      <c r="G21" s="73">
        <v>8.8000000000000007</v>
      </c>
      <c r="H21">
        <v>18.899999999999999</v>
      </c>
      <c r="I21" s="73">
        <f t="shared" si="0"/>
        <v>166.32</v>
      </c>
    </row>
    <row r="22" spans="6:9">
      <c r="G22">
        <v>3.9</v>
      </c>
      <c r="H22">
        <v>10.5</v>
      </c>
      <c r="I22" s="73">
        <f t="shared" si="0"/>
        <v>40.949999999999996</v>
      </c>
    </row>
    <row r="23" spans="6:9">
      <c r="G23">
        <v>13.4</v>
      </c>
      <c r="H23">
        <v>3.9</v>
      </c>
      <c r="I23" s="73">
        <f t="shared" si="0"/>
        <v>52.26</v>
      </c>
    </row>
    <row r="24" spans="6:9">
      <c r="I24">
        <f>SUM(I21:I23)</f>
        <v>259.52999999999997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HP</cp:lastModifiedBy>
  <cp:lastPrinted>2019-11-05T06:14:02Z</cp:lastPrinted>
  <dcterms:created xsi:type="dcterms:W3CDTF">2018-02-17T10:36:41Z</dcterms:created>
  <dcterms:modified xsi:type="dcterms:W3CDTF">2023-09-16T09:34:39Z</dcterms:modified>
</cp:coreProperties>
</file>