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 activeTab="1"/>
  </bookViews>
  <sheets>
    <sheet name="Sheet1" sheetId="1" r:id="rId1"/>
    <sheet name="Sheet3" sheetId="3" r:id="rId2"/>
    <sheet name="Sheet2" sheetId="2" r:id="rId3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5" i="3" l="1"/>
  <c r="P19" i="3" l="1"/>
  <c r="O19" i="3"/>
  <c r="K15" i="1"/>
  <c r="Q9" i="3"/>
  <c r="Q10" i="3"/>
  <c r="Q11" i="3"/>
  <c r="Q12" i="3"/>
  <c r="Q13" i="3"/>
  <c r="Q8" i="3"/>
  <c r="I26" i="3"/>
  <c r="K26" i="3" s="1"/>
  <c r="K25" i="3"/>
  <c r="K24" i="3"/>
  <c r="P18" i="3"/>
  <c r="O18" i="3"/>
  <c r="O13" i="3"/>
  <c r="M13" i="3"/>
  <c r="P13" i="3" s="1"/>
  <c r="O12" i="3"/>
  <c r="M12" i="3"/>
  <c r="P12" i="3" s="1"/>
  <c r="O11" i="3"/>
  <c r="M11" i="3"/>
  <c r="P11" i="3" s="1"/>
  <c r="P10" i="3"/>
  <c r="O10" i="3"/>
  <c r="M10" i="3"/>
  <c r="P9" i="3"/>
  <c r="O9" i="3"/>
  <c r="M9" i="3"/>
  <c r="O8" i="3"/>
  <c r="M8" i="3"/>
  <c r="P8" i="3" s="1"/>
  <c r="D21" i="3"/>
  <c r="C21" i="3"/>
  <c r="B21" i="3"/>
  <c r="D11" i="3"/>
  <c r="D10" i="3"/>
  <c r="C10" i="3"/>
  <c r="C11" i="3" s="1"/>
  <c r="B10" i="3"/>
  <c r="B11" i="3" s="1"/>
  <c r="D8" i="3"/>
  <c r="C8" i="3"/>
  <c r="B8" i="3"/>
  <c r="D6" i="3"/>
  <c r="D12" i="3" s="1"/>
  <c r="C6" i="3"/>
  <c r="B6" i="3"/>
  <c r="D5" i="3"/>
  <c r="D14" i="3" s="1"/>
  <c r="C5" i="3"/>
  <c r="C14" i="3" s="1"/>
  <c r="B5" i="3"/>
  <c r="B14" i="3" s="1"/>
  <c r="H28" i="1"/>
  <c r="G28" i="1"/>
  <c r="H19" i="1"/>
  <c r="H20" i="1"/>
  <c r="H21" i="1"/>
  <c r="H22" i="1"/>
  <c r="H23" i="1"/>
  <c r="H18" i="1"/>
  <c r="B12" i="3" l="1"/>
  <c r="B13" i="3" s="1"/>
  <c r="B18" i="3"/>
  <c r="C12" i="3"/>
  <c r="C13" i="3"/>
  <c r="C15" i="3" s="1"/>
  <c r="C18" i="3" s="1"/>
  <c r="D13" i="3"/>
  <c r="D15" i="3" s="1"/>
  <c r="D18" i="3" s="1"/>
  <c r="M22" i="1"/>
  <c r="M21" i="1"/>
  <c r="M20" i="1"/>
  <c r="M19" i="1"/>
  <c r="C20" i="3" l="1"/>
  <c r="C22" i="3"/>
  <c r="C19" i="3"/>
  <c r="D22" i="3"/>
  <c r="D19" i="3"/>
  <c r="D20" i="3"/>
  <c r="B20" i="3"/>
  <c r="B19" i="3"/>
  <c r="B22" i="3"/>
  <c r="L22" i="1"/>
  <c r="L18" i="1"/>
  <c r="G18" i="1"/>
  <c r="K22" i="1"/>
  <c r="K21" i="1"/>
  <c r="K20" i="1"/>
  <c r="K19" i="1"/>
  <c r="O21" i="1"/>
  <c r="P11" i="1"/>
  <c r="P17" i="1"/>
  <c r="O17" i="1"/>
  <c r="O15" i="1"/>
  <c r="O7" i="1"/>
  <c r="O14" i="1"/>
  <c r="A35" i="1" l="1"/>
  <c r="C34" i="1"/>
  <c r="C35" i="1"/>
  <c r="C36" i="1"/>
  <c r="C37" i="1"/>
  <c r="C38" i="1"/>
  <c r="C39" i="1"/>
  <c r="C40" i="1"/>
  <c r="C33" i="1"/>
  <c r="T11" i="1" l="1"/>
  <c r="T9" i="1"/>
  <c r="T8" i="1"/>
  <c r="T7" i="1"/>
  <c r="M10" i="1"/>
  <c r="M11" i="1" s="1"/>
  <c r="M8" i="1"/>
  <c r="M6" i="1"/>
  <c r="M5" i="1"/>
  <c r="M14" i="1" s="1"/>
  <c r="D6" i="1"/>
  <c r="L21" i="1"/>
  <c r="L10" i="1"/>
  <c r="L11" i="1" s="1"/>
  <c r="L8" i="1"/>
  <c r="L6" i="1"/>
  <c r="L5" i="1"/>
  <c r="L14" i="1" s="1"/>
  <c r="C6" i="1"/>
  <c r="M15" i="1" l="1"/>
  <c r="M18" i="1" s="1"/>
  <c r="M12" i="1"/>
  <c r="M13" i="1" s="1"/>
  <c r="L12" i="1"/>
  <c r="L13" i="1" s="1"/>
  <c r="L15" i="1" s="1"/>
  <c r="H5" i="1"/>
  <c r="F4" i="1"/>
  <c r="K10" i="1"/>
  <c r="K11" i="1" s="1"/>
  <c r="K8" i="1"/>
  <c r="K6" i="1"/>
  <c r="K5" i="1"/>
  <c r="K14" i="1" s="1"/>
  <c r="L19" i="1" l="1"/>
  <c r="L20" i="1"/>
  <c r="K12" i="1"/>
  <c r="K13" i="1" s="1"/>
  <c r="K18" i="1" s="1"/>
  <c r="G19" i="1" l="1"/>
  <c r="G20" i="1"/>
  <c r="G21" i="1"/>
  <c r="G22" i="1"/>
  <c r="G23" i="1"/>
  <c r="E19" i="1"/>
  <c r="E20" i="1"/>
  <c r="E21" i="1"/>
  <c r="E22" i="1"/>
  <c r="E23" i="1"/>
  <c r="E18" i="1"/>
  <c r="B12" i="1"/>
  <c r="B13" i="1" s="1"/>
  <c r="B6" i="1" l="1"/>
</calcChain>
</file>

<file path=xl/sharedStrings.xml><?xml version="1.0" encoding="utf-8"?>
<sst xmlns="http://schemas.openxmlformats.org/spreadsheetml/2006/main" count="66" uniqueCount="35">
  <si>
    <t>Unit No</t>
  </si>
  <si>
    <t>BU</t>
  </si>
  <si>
    <t>401 to 406</t>
  </si>
  <si>
    <t>Measurement</t>
  </si>
  <si>
    <t>Price Indicator</t>
  </si>
  <si>
    <t>CA</t>
  </si>
  <si>
    <t>BA</t>
  </si>
  <si>
    <t>SA</t>
  </si>
  <si>
    <t>Value</t>
  </si>
  <si>
    <t>ROC</t>
  </si>
  <si>
    <t>ROB</t>
  </si>
  <si>
    <t>ROS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</si>
  <si>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</si>
  <si>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</si>
  <si>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</si>
  <si>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</si>
  <si>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</si>
  <si>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</si>
  <si>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</si>
  <si>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</si>
  <si>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</si>
  <si>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</si>
  <si>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</si>
  <si>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Area</t>
  </si>
  <si>
    <t>Value / RV</t>
  </si>
  <si>
    <t>RV</t>
  </si>
  <si>
    <t>DV</t>
  </si>
  <si>
    <t>IV</t>
  </si>
  <si>
    <t>Rental Value</t>
  </si>
  <si>
    <t>Guideline Rate</t>
  </si>
  <si>
    <t>OC</t>
  </si>
  <si>
    <t>407 &amp; 408 are merged</t>
  </si>
  <si>
    <t>IGR</t>
  </si>
  <si>
    <t>RR</t>
  </si>
  <si>
    <t>Land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</si>
</sst>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 * #,##0.00_ ;_ * \-#,##0.00_ ;_ * &quot;-&quot;??_ ;_ @_ "/>
    <numFmt numFmtId="164" formatCode="_ * #,##0_ ;_ * \-#,##0_ ;_ * &quot;-&quot;??_ ;_ @_ 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1"/>
      <name val="Arial Narrow"/>
      <family val="2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9">
    <xf numFmtId="0" fontId="0" fillId="0" borderId="0" xfId="0"/>
    <xf numFmtId="43" fontId="0" fillId="0" borderId="0" xfId="1" applyFont="1"/>
    <xf numFmtId="0" fontId="4" fillId="0" borderId="1" xfId="0" applyFont="1" applyBorder="1"/>
    <xf numFmtId="43" fontId="5" fillId="0" borderId="1" xfId="1" applyFont="1" applyFill="1" applyBorder="1"/>
    <xf numFmtId="0" fontId="4" fillId="0" borderId="1" xfId="0" applyFont="1" applyBorder="1" applyAlignment="1">
      <alignment wrapText="1"/>
    </xf>
    <xf numFmtId="0" fontId="5" fillId="0" borderId="1" xfId="0" applyFont="1" applyBorder="1"/>
    <xf numFmtId="10" fontId="5" fillId="0" borderId="1" xfId="0" applyNumberFormat="1" applyFont="1" applyBorder="1"/>
    <xf numFmtId="0" fontId="4" fillId="3" borderId="1" xfId="0" applyFont="1" applyFill="1" applyBorder="1"/>
    <xf numFmtId="0" fontId="5" fillId="3" borderId="1" xfId="0" applyFont="1" applyFill="1" applyBorder="1"/>
    <xf numFmtId="0" fontId="4" fillId="0" borderId="1" xfId="0" applyFont="1" applyFill="1" applyBorder="1"/>
    <xf numFmtId="43" fontId="5" fillId="0" borderId="1" xfId="0" applyNumberFormat="1" applyFont="1" applyFill="1" applyBorder="1"/>
    <xf numFmtId="0" fontId="5" fillId="0" borderId="1" xfId="0" applyFont="1" applyFill="1" applyBorder="1"/>
    <xf numFmtId="0" fontId="2" fillId="2" borderId="0" xfId="0" applyFont="1" applyFill="1"/>
    <xf numFmtId="0" fontId="0" fillId="0" borderId="1" xfId="0" applyBorder="1"/>
    <xf numFmtId="43" fontId="4" fillId="0" borderId="1" xfId="1" applyFont="1" applyFill="1" applyBorder="1"/>
    <xf numFmtId="0" fontId="3" fillId="0" borderId="1" xfId="0" applyFont="1" applyBorder="1"/>
    <xf numFmtId="0" fontId="3" fillId="2" borderId="1" xfId="0" applyFont="1" applyFill="1" applyBorder="1"/>
    <xf numFmtId="43" fontId="0" fillId="0" borderId="0" xfId="0" applyNumberFormat="1"/>
    <xf numFmtId="3" fontId="3" fillId="0" borderId="1" xfId="0" applyNumberFormat="1" applyFont="1" applyBorder="1"/>
    <xf numFmtId="0" fontId="4" fillId="2" borderId="1" xfId="0" applyFont="1" applyFill="1" applyBorder="1"/>
    <xf numFmtId="43" fontId="5" fillId="2" borderId="1" xfId="0" applyNumberFormat="1" applyFont="1" applyFill="1" applyBorder="1"/>
    <xf numFmtId="164" fontId="0" fillId="0" borderId="0" xfId="1" applyNumberFormat="1" applyFont="1"/>
    <xf numFmtId="0" fontId="2" fillId="0" borderId="0" xfId="0" applyFont="1"/>
    <xf numFmtId="43" fontId="2" fillId="0" borderId="0" xfId="1" applyFont="1"/>
    <xf numFmtId="43" fontId="6" fillId="0" borderId="0" xfId="1" applyFont="1"/>
    <xf numFmtId="43" fontId="2" fillId="0" borderId="0" xfId="0" applyNumberFormat="1" applyFont="1"/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" xfId="0" applyBorder="1" applyAlignment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125629</xdr:colOff>
      <xdr:row>38</xdr:row>
      <xdr:rowOff>39116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927229" cy="727811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23</xdr:col>
      <xdr:colOff>316124</xdr:colOff>
      <xdr:row>85</xdr:row>
      <xdr:rowOff>181984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1500" y="9144000"/>
          <a:ext cx="12889124" cy="723048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92</xdr:row>
      <xdr:rowOff>0</xdr:rowOff>
    </xdr:from>
    <xdr:to>
      <xdr:col>23</xdr:col>
      <xdr:colOff>335176</xdr:colOff>
      <xdr:row>128</xdr:row>
      <xdr:rowOff>58115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1500" y="17526000"/>
          <a:ext cx="12908176" cy="691611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23</xdr:col>
      <xdr:colOff>525703</xdr:colOff>
      <xdr:row>166</xdr:row>
      <xdr:rowOff>134219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71500" y="25527000"/>
          <a:ext cx="13098703" cy="623021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173</xdr:row>
      <xdr:rowOff>0</xdr:rowOff>
    </xdr:from>
    <xdr:to>
      <xdr:col>23</xdr:col>
      <xdr:colOff>135123</xdr:colOff>
      <xdr:row>205</xdr:row>
      <xdr:rowOff>77061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71500" y="32956500"/>
          <a:ext cx="12708123" cy="617306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213</xdr:row>
      <xdr:rowOff>0</xdr:rowOff>
    </xdr:from>
    <xdr:to>
      <xdr:col>25</xdr:col>
      <xdr:colOff>268652</xdr:colOff>
      <xdr:row>246</xdr:row>
      <xdr:rowOff>105667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71500" y="40576500"/>
          <a:ext cx="13984652" cy="6392167"/>
        </a:xfrm>
        <a:prstGeom prst="rect">
          <a:avLst/>
        </a:prstGeom>
      </xdr:spPr>
    </xdr:pic>
    <xdr:clientData/>
  </xdr:twoCellAnchor>
  <xdr:twoCellAnchor editAs="oneCell">
    <xdr:from>
      <xdr:col>82</xdr:col>
      <xdr:colOff>0</xdr:colOff>
      <xdr:row>7</xdr:row>
      <xdr:rowOff>0</xdr:rowOff>
    </xdr:from>
    <xdr:to>
      <xdr:col>108</xdr:col>
      <xdr:colOff>221180</xdr:colOff>
      <xdr:row>42</xdr:row>
      <xdr:rowOff>19983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863000" y="1333500"/>
          <a:ext cx="15080180" cy="6687483"/>
        </a:xfrm>
        <a:prstGeom prst="rect">
          <a:avLst/>
        </a:prstGeom>
      </xdr:spPr>
    </xdr:pic>
    <xdr:clientData/>
  </xdr:twoCellAnchor>
  <xdr:twoCellAnchor editAs="oneCell">
    <xdr:from>
      <xdr:col>124</xdr:col>
      <xdr:colOff>0</xdr:colOff>
      <xdr:row>7</xdr:row>
      <xdr:rowOff>0</xdr:rowOff>
    </xdr:from>
    <xdr:to>
      <xdr:col>150</xdr:col>
      <xdr:colOff>379095</xdr:colOff>
      <xdr:row>51</xdr:row>
      <xdr:rowOff>189428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0866000" y="13335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124</xdr:col>
      <xdr:colOff>0</xdr:colOff>
      <xdr:row>61</xdr:row>
      <xdr:rowOff>0</xdr:rowOff>
    </xdr:from>
    <xdr:to>
      <xdr:col>150</xdr:col>
      <xdr:colOff>379095</xdr:colOff>
      <xdr:row>105</xdr:row>
      <xdr:rowOff>189428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0866000" y="116205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125</xdr:col>
      <xdr:colOff>0</xdr:colOff>
      <xdr:row>113</xdr:row>
      <xdr:rowOff>0</xdr:rowOff>
    </xdr:from>
    <xdr:to>
      <xdr:col>151</xdr:col>
      <xdr:colOff>379095</xdr:colOff>
      <xdr:row>157</xdr:row>
      <xdr:rowOff>189428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1437500" y="21526500"/>
          <a:ext cx="15238095" cy="85714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0"/>
  <sheetViews>
    <sheetView workbookViewId="0">
      <selection activeCell="B13" sqref="B13"/>
    </sheetView>
  </sheetViews>
  <sheetFormatPr defaultRowHeight="15" x14ac:dyDescent="0.25"/>
  <cols>
    <col min="1" max="1" width="13.7109375" bestFit="1" customWidth="1"/>
    <col min="2" max="2" width="16.140625" bestFit="1" customWidth="1"/>
    <col min="3" max="3" width="10" bestFit="1" customWidth="1"/>
    <col min="4" max="4" width="14.28515625" bestFit="1" customWidth="1"/>
    <col min="5" max="5" width="10" bestFit="1" customWidth="1"/>
    <col min="7" max="8" width="10" bestFit="1" customWidth="1"/>
    <col min="10" max="10" width="19.5703125" bestFit="1" customWidth="1"/>
    <col min="11" max="11" width="14.7109375" style="13" bestFit="1" customWidth="1"/>
    <col min="12" max="12" width="14.7109375" bestFit="1" customWidth="1"/>
    <col min="13" max="13" width="13.7109375" bestFit="1" customWidth="1"/>
    <col min="14" max="14" width="15.28515625" bestFit="1" customWidth="1"/>
    <col min="15" max="15" width="14.28515625" bestFit="1" customWidth="1"/>
    <col min="16" max="16" width="10" bestFit="1" customWidth="1"/>
  </cols>
  <sheetData>
    <row r="1" spans="1:20" x14ac:dyDescent="0.25">
      <c r="J1" s="15"/>
      <c r="K1" s="15" t="s">
        <v>2</v>
      </c>
      <c r="L1" s="15">
        <v>407</v>
      </c>
      <c r="M1" s="15">
        <v>408</v>
      </c>
    </row>
    <row r="2" spans="1:20" x14ac:dyDescent="0.25">
      <c r="J2" s="13"/>
      <c r="L2" s="13"/>
      <c r="M2" s="13"/>
    </row>
    <row r="3" spans="1:20" ht="16.5" x14ac:dyDescent="0.3">
      <c r="A3" s="15" t="s">
        <v>0</v>
      </c>
      <c r="B3" s="18" t="s">
        <v>2</v>
      </c>
      <c r="C3" s="15">
        <v>407</v>
      </c>
      <c r="D3" s="15">
        <v>408</v>
      </c>
      <c r="F3">
        <v>30250</v>
      </c>
      <c r="H3">
        <v>2023</v>
      </c>
      <c r="J3" s="2" t="s">
        <v>12</v>
      </c>
      <c r="K3" s="3">
        <v>19500</v>
      </c>
      <c r="L3" s="3">
        <v>19500</v>
      </c>
      <c r="M3" s="3">
        <v>19500</v>
      </c>
    </row>
    <row r="4" spans="1:20" ht="33" x14ac:dyDescent="0.3">
      <c r="A4" s="13"/>
      <c r="B4" s="13"/>
      <c r="C4" s="13"/>
      <c r="D4" s="13"/>
      <c r="F4">
        <f>F3/10.764</f>
        <v>2810.2935711631367</v>
      </c>
      <c r="H4">
        <v>2006</v>
      </c>
      <c r="J4" s="4" t="s">
        <v>13</v>
      </c>
      <c r="K4" s="3">
        <v>2800</v>
      </c>
      <c r="L4" s="3">
        <v>2800</v>
      </c>
      <c r="M4" s="3">
        <v>2800</v>
      </c>
    </row>
    <row r="5" spans="1:20" ht="16.5" x14ac:dyDescent="0.3">
      <c r="A5" s="13" t="s">
        <v>1</v>
      </c>
      <c r="B5" s="13">
        <v>582.79999999999995</v>
      </c>
      <c r="C5" s="13">
        <v>96.19</v>
      </c>
      <c r="D5" s="13">
        <v>96.19</v>
      </c>
      <c r="H5">
        <f>H3-H4</f>
        <v>17</v>
      </c>
      <c r="J5" s="2" t="s">
        <v>14</v>
      </c>
      <c r="K5" s="3">
        <f>K3-K4</f>
        <v>16700</v>
      </c>
      <c r="L5" s="3">
        <f>L3-L4</f>
        <v>16700</v>
      </c>
      <c r="M5" s="3">
        <f>M3-M4</f>
        <v>16700</v>
      </c>
    </row>
    <row r="6" spans="1:20" ht="16.5" x14ac:dyDescent="0.3">
      <c r="A6" s="13"/>
      <c r="B6" s="13">
        <f>B5*10.764</f>
        <v>6273.2591999999995</v>
      </c>
      <c r="C6" s="13">
        <f>C5*10.764</f>
        <v>1035.3891599999999</v>
      </c>
      <c r="D6" s="13">
        <f>D5*10.764</f>
        <v>1035.3891599999999</v>
      </c>
      <c r="J6" s="2" t="s">
        <v>15</v>
      </c>
      <c r="K6" s="3">
        <f>K4*1</f>
        <v>2800</v>
      </c>
      <c r="L6" s="3">
        <f>L4*1</f>
        <v>2800</v>
      </c>
      <c r="M6" s="3">
        <f>M4*1</f>
        <v>2800</v>
      </c>
    </row>
    <row r="7" spans="1:20" ht="16.5" x14ac:dyDescent="0.3">
      <c r="A7" s="16"/>
      <c r="B7" s="16">
        <v>6271</v>
      </c>
      <c r="C7" s="16">
        <v>1035</v>
      </c>
      <c r="D7" s="16">
        <v>1035</v>
      </c>
      <c r="J7" s="2" t="s">
        <v>16</v>
      </c>
      <c r="K7" s="5">
        <v>17</v>
      </c>
      <c r="L7" s="5">
        <v>17</v>
      </c>
      <c r="M7" s="5">
        <v>17</v>
      </c>
      <c r="O7">
        <f>100-17</f>
        <v>83</v>
      </c>
      <c r="R7">
        <v>1044</v>
      </c>
      <c r="S7">
        <v>3</v>
      </c>
      <c r="T7">
        <f>S7*R7</f>
        <v>3132</v>
      </c>
    </row>
    <row r="8" spans="1:20" ht="16.5" x14ac:dyDescent="0.3">
      <c r="A8" s="13"/>
      <c r="B8" s="13"/>
      <c r="C8" s="13"/>
      <c r="D8" s="13"/>
      <c r="J8" s="2" t="s">
        <v>17</v>
      </c>
      <c r="K8" s="5">
        <f>K9-K7</f>
        <v>43</v>
      </c>
      <c r="L8" s="5">
        <f>L9-L7</f>
        <v>43</v>
      </c>
      <c r="M8" s="5">
        <f>M9-M7</f>
        <v>43</v>
      </c>
      <c r="R8">
        <v>1018</v>
      </c>
      <c r="S8">
        <v>3</v>
      </c>
      <c r="T8">
        <f>S8*R8</f>
        <v>3054</v>
      </c>
    </row>
    <row r="9" spans="1:20" ht="16.5" x14ac:dyDescent="0.3">
      <c r="A9" s="13"/>
      <c r="B9" s="13"/>
      <c r="C9" s="13"/>
      <c r="D9" s="13"/>
      <c r="J9" s="2" t="s">
        <v>18</v>
      </c>
      <c r="K9" s="5">
        <v>60</v>
      </c>
      <c r="L9" s="5">
        <v>60</v>
      </c>
      <c r="M9" s="5">
        <v>60</v>
      </c>
      <c r="T9">
        <f>SUM(T7:T8)</f>
        <v>6186</v>
      </c>
    </row>
    <row r="10" spans="1:20" ht="33" x14ac:dyDescent="0.3">
      <c r="A10" s="13"/>
      <c r="B10" s="13"/>
      <c r="C10" s="13"/>
      <c r="D10" s="13"/>
      <c r="J10" s="4" t="s">
        <v>19</v>
      </c>
      <c r="K10" s="5">
        <f>90*K7/K9</f>
        <v>25.5</v>
      </c>
      <c r="L10" s="5">
        <f>90*L7/L9</f>
        <v>25.5</v>
      </c>
      <c r="M10" s="5">
        <f>90*M7/M9</f>
        <v>25.5</v>
      </c>
      <c r="T10">
        <v>6271</v>
      </c>
    </row>
    <row r="11" spans="1:20" ht="16.5" x14ac:dyDescent="0.3">
      <c r="A11" s="13" t="s">
        <v>3</v>
      </c>
      <c r="B11" s="13">
        <v>4090</v>
      </c>
      <c r="C11" s="26">
        <v>1411</v>
      </c>
      <c r="D11" s="27"/>
      <c r="J11" s="2"/>
      <c r="K11" s="6">
        <f>K10%</f>
        <v>0.255</v>
      </c>
      <c r="L11" s="6">
        <f>L10%</f>
        <v>0.255</v>
      </c>
      <c r="M11" s="6">
        <f>M10%</f>
        <v>0.255</v>
      </c>
      <c r="N11" t="s">
        <v>33</v>
      </c>
      <c r="O11" s="1">
        <v>173360</v>
      </c>
      <c r="P11" s="21">
        <f>O11/10.764</f>
        <v>16105.536975102194</v>
      </c>
      <c r="T11">
        <f>T10-T9</f>
        <v>85</v>
      </c>
    </row>
    <row r="12" spans="1:20" ht="16.5" x14ac:dyDescent="0.3">
      <c r="A12" s="13"/>
      <c r="B12" s="13">
        <f>B11*1.2</f>
        <v>4908</v>
      </c>
      <c r="C12" s="28" t="s">
        <v>31</v>
      </c>
      <c r="D12" s="28"/>
      <c r="J12" s="2" t="s">
        <v>20</v>
      </c>
      <c r="K12" s="3">
        <f>K6*K11</f>
        <v>714</v>
      </c>
      <c r="L12" s="3">
        <f>L6*L11</f>
        <v>714</v>
      </c>
      <c r="M12" s="3">
        <f>M6*M11</f>
        <v>714</v>
      </c>
      <c r="N12" t="s">
        <v>34</v>
      </c>
      <c r="O12" s="1">
        <v>89770</v>
      </c>
      <c r="P12" s="1"/>
    </row>
    <row r="13" spans="1:20" ht="16.5" x14ac:dyDescent="0.3">
      <c r="A13" s="13"/>
      <c r="B13" s="13">
        <f>B12*1.3</f>
        <v>6380.4000000000005</v>
      </c>
      <c r="C13" s="28"/>
      <c r="D13" s="28"/>
      <c r="J13" s="2" t="s">
        <v>21</v>
      </c>
      <c r="K13" s="3">
        <f>K6-K12</f>
        <v>2086</v>
      </c>
      <c r="L13" s="3">
        <f>L6-L12</f>
        <v>2086</v>
      </c>
      <c r="M13" s="3">
        <f>M6-M12</f>
        <v>2086</v>
      </c>
      <c r="O13" s="1"/>
      <c r="P13" s="1"/>
    </row>
    <row r="14" spans="1:20" ht="16.5" x14ac:dyDescent="0.3">
      <c r="A14" s="13"/>
      <c r="B14" s="13"/>
      <c r="C14" s="28"/>
      <c r="D14" s="28"/>
      <c r="J14" s="2" t="s">
        <v>14</v>
      </c>
      <c r="K14" s="3">
        <f>K5</f>
        <v>16700</v>
      </c>
      <c r="L14" s="3">
        <f>L5</f>
        <v>16700</v>
      </c>
      <c r="M14" s="3">
        <f>M5</f>
        <v>16700</v>
      </c>
      <c r="O14" s="1">
        <f>O11-O12</f>
        <v>83590</v>
      </c>
      <c r="P14" s="1"/>
    </row>
    <row r="15" spans="1:20" ht="16.5" x14ac:dyDescent="0.3">
      <c r="J15" s="2" t="s">
        <v>22</v>
      </c>
      <c r="K15" s="3">
        <f>K14+K13</f>
        <v>18786</v>
      </c>
      <c r="L15" s="3">
        <f>L14+L13</f>
        <v>18786</v>
      </c>
      <c r="M15" s="3">
        <f>M14+M13</f>
        <v>18786</v>
      </c>
      <c r="O15" s="1">
        <f>O14*83%</f>
        <v>69379.7</v>
      </c>
      <c r="P15" s="1"/>
    </row>
    <row r="16" spans="1:20" ht="16.5" x14ac:dyDescent="0.3">
      <c r="A16" t="s">
        <v>4</v>
      </c>
      <c r="J16" s="2"/>
      <c r="K16" s="5"/>
      <c r="L16" s="5"/>
      <c r="M16" s="5"/>
      <c r="O16" s="1"/>
      <c r="P16" s="1"/>
    </row>
    <row r="17" spans="1:16" ht="16.5" x14ac:dyDescent="0.3">
      <c r="A17" t="s">
        <v>5</v>
      </c>
      <c r="B17" t="s">
        <v>6</v>
      </c>
      <c r="C17" t="s">
        <v>7</v>
      </c>
      <c r="D17" t="s">
        <v>8</v>
      </c>
      <c r="E17" t="s">
        <v>9</v>
      </c>
      <c r="F17" t="s">
        <v>10</v>
      </c>
      <c r="G17" t="s">
        <v>11</v>
      </c>
      <c r="J17" s="7" t="s">
        <v>23</v>
      </c>
      <c r="K17" s="8">
        <v>6271</v>
      </c>
      <c r="L17" s="8">
        <v>1035</v>
      </c>
      <c r="M17" s="8">
        <v>1035</v>
      </c>
      <c r="O17" s="21">
        <f>O15+O12</f>
        <v>159149.70000000001</v>
      </c>
      <c r="P17" s="21">
        <f>O17/10.764</f>
        <v>14785.36789297659</v>
      </c>
    </row>
    <row r="18" spans="1:16" ht="16.5" x14ac:dyDescent="0.3">
      <c r="A18">
        <v>717</v>
      </c>
      <c r="C18">
        <v>996</v>
      </c>
      <c r="D18" s="1">
        <v>20000000</v>
      </c>
      <c r="E18" s="1">
        <f>D18/A18</f>
        <v>27894.002789400278</v>
      </c>
      <c r="F18" s="1"/>
      <c r="G18" s="1">
        <f>D18/C18</f>
        <v>20080.321285140562</v>
      </c>
      <c r="H18" s="1">
        <f>E18/1.2</f>
        <v>23245.002324500234</v>
      </c>
      <c r="J18" s="19" t="s">
        <v>24</v>
      </c>
      <c r="K18" s="20">
        <f>K15*K17</f>
        <v>117807006</v>
      </c>
      <c r="L18" s="20">
        <f>L15*L17</f>
        <v>19443510</v>
      </c>
      <c r="M18" s="20">
        <f>M15*M17</f>
        <v>19443510</v>
      </c>
      <c r="N18" s="17"/>
    </row>
    <row r="19" spans="1:16" ht="16.5" x14ac:dyDescent="0.3">
      <c r="A19">
        <v>1107</v>
      </c>
      <c r="C19">
        <v>1581</v>
      </c>
      <c r="D19" s="1">
        <v>31600000</v>
      </c>
      <c r="E19" s="1">
        <f t="shared" ref="E19:E23" si="0">D19/A19</f>
        <v>28545.618789521228</v>
      </c>
      <c r="F19" s="1"/>
      <c r="G19" s="1">
        <f t="shared" ref="G19:G23" si="1">D19/C19</f>
        <v>19987.349778621126</v>
      </c>
      <c r="H19" s="1">
        <f t="shared" ref="H19:H23" si="2">E19/1.2</f>
        <v>23788.015657934357</v>
      </c>
      <c r="J19" s="9" t="s">
        <v>25</v>
      </c>
      <c r="K19" s="10">
        <f>K18*90%</f>
        <v>106026305.40000001</v>
      </c>
      <c r="L19" s="10">
        <f>L18*90%</f>
        <v>17499159</v>
      </c>
      <c r="M19" s="10">
        <f>M18*90%</f>
        <v>17499159</v>
      </c>
      <c r="O19" s="1">
        <v>1035</v>
      </c>
    </row>
    <row r="20" spans="1:16" ht="16.5" x14ac:dyDescent="0.3">
      <c r="A20">
        <v>1091</v>
      </c>
      <c r="C20">
        <v>1581</v>
      </c>
      <c r="D20" s="1">
        <v>28500000</v>
      </c>
      <c r="E20" s="1">
        <f t="shared" si="0"/>
        <v>26122.823098075161</v>
      </c>
      <c r="F20" s="1"/>
      <c r="G20" s="1">
        <f t="shared" si="1"/>
        <v>18026.565464895637</v>
      </c>
      <c r="H20" s="1">
        <f t="shared" si="2"/>
        <v>21769.019248395969</v>
      </c>
      <c r="J20" s="9" t="s">
        <v>26</v>
      </c>
      <c r="K20" s="10">
        <f>K18*80%</f>
        <v>94245604.800000012</v>
      </c>
      <c r="L20" s="10">
        <f>L18*80%</f>
        <v>15554808</v>
      </c>
      <c r="M20" s="10">
        <f>M18*80%</f>
        <v>15554808</v>
      </c>
      <c r="O20" s="1">
        <v>14785</v>
      </c>
    </row>
    <row r="21" spans="1:16" ht="16.5" x14ac:dyDescent="0.3">
      <c r="A21">
        <v>750</v>
      </c>
      <c r="C21">
        <v>1060</v>
      </c>
      <c r="D21" s="1">
        <v>18700000</v>
      </c>
      <c r="E21" s="1">
        <f t="shared" si="0"/>
        <v>24933.333333333332</v>
      </c>
      <c r="F21" s="1"/>
      <c r="G21" s="1">
        <f t="shared" si="1"/>
        <v>17641.509433962263</v>
      </c>
      <c r="H21" s="1">
        <f t="shared" si="2"/>
        <v>20777.777777777777</v>
      </c>
      <c r="J21" s="9" t="s">
        <v>27</v>
      </c>
      <c r="K21" s="10">
        <f>K17*K4</f>
        <v>17558800</v>
      </c>
      <c r="L21" s="10">
        <f>L17*L4</f>
        <v>2898000</v>
      </c>
      <c r="M21" s="10">
        <f>M17*M4</f>
        <v>2898000</v>
      </c>
      <c r="O21" s="1">
        <f>O20*O19</f>
        <v>15302475</v>
      </c>
    </row>
    <row r="22" spans="1:16" ht="16.5" x14ac:dyDescent="0.3">
      <c r="A22">
        <v>718</v>
      </c>
      <c r="C22">
        <v>1035</v>
      </c>
      <c r="D22" s="1">
        <v>16500000</v>
      </c>
      <c r="E22" s="1">
        <f t="shared" si="0"/>
        <v>22980.501392757662</v>
      </c>
      <c r="F22" s="1"/>
      <c r="G22" s="1">
        <f t="shared" si="1"/>
        <v>15942.028985507246</v>
      </c>
      <c r="H22" s="1">
        <f t="shared" si="2"/>
        <v>19150.417827298053</v>
      </c>
      <c r="J22" s="11" t="s">
        <v>28</v>
      </c>
      <c r="K22" s="10">
        <f>K18*0.03/12</f>
        <v>294517.51499999996</v>
      </c>
      <c r="L22" s="10">
        <f>L18*0.03/12</f>
        <v>48608.774999999994</v>
      </c>
      <c r="M22" s="10">
        <f>M18*0.03/12</f>
        <v>48608.774999999994</v>
      </c>
    </row>
    <row r="23" spans="1:16" ht="16.5" x14ac:dyDescent="0.3">
      <c r="A23">
        <v>717</v>
      </c>
      <c r="C23">
        <v>996</v>
      </c>
      <c r="D23" s="1">
        <v>28000000</v>
      </c>
      <c r="E23" s="1">
        <f t="shared" si="0"/>
        <v>39051.603905160388</v>
      </c>
      <c r="F23" s="1"/>
      <c r="G23" s="1">
        <f t="shared" si="1"/>
        <v>28112.449799196787</v>
      </c>
      <c r="H23" s="1">
        <f t="shared" si="2"/>
        <v>32543.003254300325</v>
      </c>
      <c r="J23" s="9" t="s">
        <v>29</v>
      </c>
      <c r="K23" s="14"/>
      <c r="L23" s="13"/>
      <c r="M23" s="13"/>
    </row>
    <row r="24" spans="1:16" x14ac:dyDescent="0.25">
      <c r="D24" s="1"/>
      <c r="E24" s="1"/>
      <c r="F24" s="1"/>
      <c r="G24" s="1"/>
      <c r="H24" s="1"/>
      <c r="K24"/>
    </row>
    <row r="25" spans="1:16" x14ac:dyDescent="0.25">
      <c r="D25" s="1"/>
      <c r="E25" s="1"/>
      <c r="F25" s="1"/>
      <c r="G25" s="1"/>
      <c r="H25" s="1"/>
      <c r="K25"/>
    </row>
    <row r="26" spans="1:16" x14ac:dyDescent="0.25">
      <c r="D26" s="1"/>
      <c r="E26" s="1"/>
      <c r="F26" s="1"/>
      <c r="G26" s="1"/>
      <c r="H26" s="1"/>
      <c r="K26"/>
    </row>
    <row r="27" spans="1:16" x14ac:dyDescent="0.25">
      <c r="A27" t="s">
        <v>30</v>
      </c>
      <c r="B27">
        <v>2006</v>
      </c>
      <c r="D27" s="1"/>
      <c r="E27" s="1"/>
      <c r="F27" s="1"/>
      <c r="G27" s="1">
        <v>28000</v>
      </c>
      <c r="H27" s="1">
        <v>30000</v>
      </c>
      <c r="K27"/>
    </row>
    <row r="28" spans="1:16" x14ac:dyDescent="0.25">
      <c r="D28" s="1"/>
      <c r="E28" s="1"/>
      <c r="F28" s="1"/>
      <c r="G28" s="1">
        <f>G27/1.2</f>
        <v>23333.333333333336</v>
      </c>
      <c r="H28" s="1">
        <f>H27/1.2</f>
        <v>25000</v>
      </c>
      <c r="K28"/>
    </row>
    <row r="29" spans="1:16" x14ac:dyDescent="0.25">
      <c r="A29" s="12">
        <v>13478</v>
      </c>
    </row>
    <row r="32" spans="1:16" x14ac:dyDescent="0.25">
      <c r="A32" t="s">
        <v>32</v>
      </c>
    </row>
    <row r="33" spans="1:3" x14ac:dyDescent="0.25">
      <c r="A33" s="1">
        <v>197</v>
      </c>
      <c r="B33" s="1">
        <v>4500000</v>
      </c>
      <c r="C33" s="1">
        <f>B33/A33</f>
        <v>22842.639593908629</v>
      </c>
    </row>
    <row r="34" spans="1:3" x14ac:dyDescent="0.25">
      <c r="A34" s="1">
        <v>1035</v>
      </c>
      <c r="B34" s="1">
        <v>15400000</v>
      </c>
      <c r="C34" s="1">
        <f t="shared" ref="C34:C40" si="3">B34/A34</f>
        <v>14879.227053140097</v>
      </c>
    </row>
    <row r="35" spans="1:3" x14ac:dyDescent="0.25">
      <c r="A35" s="1">
        <f>98.58*10.764</f>
        <v>1061.1151199999999</v>
      </c>
      <c r="B35" s="1">
        <v>16000000</v>
      </c>
      <c r="C35" s="1">
        <f t="shared" si="3"/>
        <v>15078.477064769373</v>
      </c>
    </row>
    <row r="36" spans="1:3" x14ac:dyDescent="0.25">
      <c r="A36" s="1"/>
      <c r="B36" s="1"/>
      <c r="C36" s="1" t="e">
        <f t="shared" si="3"/>
        <v>#DIV/0!</v>
      </c>
    </row>
    <row r="37" spans="1:3" x14ac:dyDescent="0.25">
      <c r="C37" t="e">
        <f t="shared" si="3"/>
        <v>#DIV/0!</v>
      </c>
    </row>
    <row r="38" spans="1:3" x14ac:dyDescent="0.25">
      <c r="C38" t="e">
        <f t="shared" si="3"/>
        <v>#DIV/0!</v>
      </c>
    </row>
    <row r="39" spans="1:3" x14ac:dyDescent="0.25">
      <c r="C39" t="e">
        <f t="shared" si="3"/>
        <v>#DIV/0!</v>
      </c>
    </row>
    <row r="40" spans="1:3" x14ac:dyDescent="0.25">
      <c r="C40" t="e">
        <f t="shared" si="3"/>
        <v>#DIV/0!</v>
      </c>
    </row>
  </sheetData>
  <mergeCells count="2">
    <mergeCell ref="C11:D11"/>
    <mergeCell ref="C12:D14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"/>
  <sheetViews>
    <sheetView tabSelected="1" topLeftCell="A4" workbookViewId="0">
      <selection activeCell="O19" sqref="O19"/>
    </sheetView>
  </sheetViews>
  <sheetFormatPr defaultRowHeight="15" x14ac:dyDescent="0.25"/>
  <cols>
    <col min="1" max="1" width="19.140625" customWidth="1"/>
    <col min="2" max="2" width="14.7109375" bestFit="1" customWidth="1"/>
    <col min="3" max="4" width="13.7109375" bestFit="1" customWidth="1"/>
    <col min="10" max="10" width="14.28515625" bestFit="1" customWidth="1"/>
    <col min="11" max="11" width="10" bestFit="1" customWidth="1"/>
    <col min="12" max="12" width="14.28515625" bestFit="1" customWidth="1"/>
    <col min="13" max="13" width="10" bestFit="1" customWidth="1"/>
    <col min="15" max="15" width="10" bestFit="1" customWidth="1"/>
    <col min="16" max="16" width="10" style="22" bestFit="1" customWidth="1"/>
    <col min="17" max="17" width="10" bestFit="1" customWidth="1"/>
  </cols>
  <sheetData>
    <row r="1" spans="1:17" x14ac:dyDescent="0.25">
      <c r="A1" s="15"/>
      <c r="B1" s="15" t="s">
        <v>2</v>
      </c>
      <c r="C1" s="15">
        <v>407</v>
      </c>
      <c r="D1" s="15">
        <v>408</v>
      </c>
    </row>
    <row r="2" spans="1:17" x14ac:dyDescent="0.25">
      <c r="A2" s="13"/>
      <c r="B2" s="13"/>
      <c r="C2" s="13"/>
      <c r="D2" s="13"/>
    </row>
    <row r="3" spans="1:17" ht="16.5" x14ac:dyDescent="0.3">
      <c r="A3" s="2" t="s">
        <v>12</v>
      </c>
      <c r="B3" s="3">
        <v>22000</v>
      </c>
      <c r="C3" s="3">
        <v>22000</v>
      </c>
      <c r="D3" s="3">
        <v>22000</v>
      </c>
    </row>
    <row r="4" spans="1:17" ht="82.5" x14ac:dyDescent="0.3">
      <c r="A4" s="4" t="s">
        <v>13</v>
      </c>
      <c r="B4" s="3">
        <v>2800</v>
      </c>
      <c r="C4" s="3">
        <v>2800</v>
      </c>
      <c r="D4" s="3">
        <v>2800</v>
      </c>
    </row>
    <row r="5" spans="1:17" ht="16.5" x14ac:dyDescent="0.3">
      <c r="A5" s="2" t="s">
        <v>14</v>
      </c>
      <c r="B5" s="3">
        <f>B3-B4</f>
        <v>19200</v>
      </c>
      <c r="C5" s="3">
        <f>C3-C4</f>
        <v>19200</v>
      </c>
      <c r="D5" s="3">
        <f>D3-D4</f>
        <v>19200</v>
      </c>
    </row>
    <row r="6" spans="1:17" ht="16.5" x14ac:dyDescent="0.3">
      <c r="A6" s="2" t="s">
        <v>15</v>
      </c>
      <c r="B6" s="3">
        <f>B4*1</f>
        <v>2800</v>
      </c>
      <c r="C6" s="3">
        <f>C4*1</f>
        <v>2800</v>
      </c>
      <c r="D6" s="3">
        <f>D4*1</f>
        <v>2800</v>
      </c>
      <c r="I6" t="s">
        <v>4</v>
      </c>
    </row>
    <row r="7" spans="1:17" ht="16.5" x14ac:dyDescent="0.3">
      <c r="A7" s="2" t="s">
        <v>16</v>
      </c>
      <c r="B7" s="5">
        <v>17</v>
      </c>
      <c r="C7" s="5">
        <v>17</v>
      </c>
      <c r="D7" s="5">
        <v>17</v>
      </c>
      <c r="I7" t="s">
        <v>5</v>
      </c>
      <c r="J7" t="s">
        <v>6</v>
      </c>
      <c r="K7" t="s">
        <v>7</v>
      </c>
      <c r="L7" t="s">
        <v>8</v>
      </c>
      <c r="M7" t="s">
        <v>9</v>
      </c>
      <c r="N7" t="s">
        <v>10</v>
      </c>
      <c r="O7" t="s">
        <v>11</v>
      </c>
    </row>
    <row r="8" spans="1:17" ht="16.5" x14ac:dyDescent="0.3">
      <c r="A8" s="2" t="s">
        <v>17</v>
      </c>
      <c r="B8" s="5">
        <f>B9-B7</f>
        <v>43</v>
      </c>
      <c r="C8" s="5">
        <f>C9-C7</f>
        <v>43</v>
      </c>
      <c r="D8" s="5">
        <f>D9-D7</f>
        <v>43</v>
      </c>
      <c r="I8">
        <v>717</v>
      </c>
      <c r="K8">
        <v>996</v>
      </c>
      <c r="L8" s="1">
        <v>20000000</v>
      </c>
      <c r="M8" s="1">
        <f>L8/I8</f>
        <v>27894.002789400278</v>
      </c>
      <c r="N8" s="1"/>
      <c r="O8" s="1">
        <f>L8/K8</f>
        <v>20080.321285140562</v>
      </c>
      <c r="P8" s="23">
        <f>M8/1.2</f>
        <v>23245.002324500234</v>
      </c>
      <c r="Q8" s="25">
        <f>P8/1.2</f>
        <v>19370.835270416861</v>
      </c>
    </row>
    <row r="9" spans="1:17" ht="16.5" x14ac:dyDescent="0.3">
      <c r="A9" s="2" t="s">
        <v>18</v>
      </c>
      <c r="B9" s="5">
        <v>60</v>
      </c>
      <c r="C9" s="5">
        <v>60</v>
      </c>
      <c r="D9" s="5">
        <v>60</v>
      </c>
      <c r="I9">
        <v>1107</v>
      </c>
      <c r="K9">
        <v>1581</v>
      </c>
      <c r="L9" s="1">
        <v>31600000</v>
      </c>
      <c r="M9" s="1">
        <f t="shared" ref="M9:M13" si="0">L9/I9</f>
        <v>28545.618789521228</v>
      </c>
      <c r="N9" s="1"/>
      <c r="O9" s="1">
        <f t="shared" ref="O9:O13" si="1">L9/K9</f>
        <v>19987.349778621126</v>
      </c>
      <c r="P9" s="23">
        <f t="shared" ref="P9:P13" si="2">M9/1.2</f>
        <v>23788.015657934357</v>
      </c>
      <c r="Q9" s="25">
        <f t="shared" ref="Q9:Q13" si="3">P9/1.2</f>
        <v>19823.346381611966</v>
      </c>
    </row>
    <row r="10" spans="1:17" ht="33" x14ac:dyDescent="0.3">
      <c r="A10" s="4" t="s">
        <v>19</v>
      </c>
      <c r="B10" s="5">
        <f>90*B7/B9</f>
        <v>25.5</v>
      </c>
      <c r="C10" s="5">
        <f>90*C7/C9</f>
        <v>25.5</v>
      </c>
      <c r="D10" s="5">
        <f>90*D7/D9</f>
        <v>25.5</v>
      </c>
      <c r="I10">
        <v>1091</v>
      </c>
      <c r="K10">
        <v>1581</v>
      </c>
      <c r="L10" s="1">
        <v>28500000</v>
      </c>
      <c r="M10" s="1">
        <f t="shared" si="0"/>
        <v>26122.823098075161</v>
      </c>
      <c r="N10" s="1"/>
      <c r="O10" s="1">
        <f t="shared" si="1"/>
        <v>18026.565464895637</v>
      </c>
      <c r="P10" s="23">
        <f t="shared" si="2"/>
        <v>21769.019248395969</v>
      </c>
      <c r="Q10" s="25">
        <f t="shared" si="3"/>
        <v>18140.84937366331</v>
      </c>
    </row>
    <row r="11" spans="1:17" ht="16.5" x14ac:dyDescent="0.3">
      <c r="A11" s="2"/>
      <c r="B11" s="6">
        <f>B10%</f>
        <v>0.255</v>
      </c>
      <c r="C11" s="6">
        <f>C10%</f>
        <v>0.255</v>
      </c>
      <c r="D11" s="6">
        <f>D10%</f>
        <v>0.255</v>
      </c>
      <c r="I11">
        <v>750</v>
      </c>
      <c r="K11">
        <v>1060</v>
      </c>
      <c r="L11" s="1">
        <v>18700000</v>
      </c>
      <c r="M11" s="1">
        <f t="shared" si="0"/>
        <v>24933.333333333332</v>
      </c>
      <c r="N11" s="1"/>
      <c r="O11" s="1">
        <f t="shared" si="1"/>
        <v>17641.509433962263</v>
      </c>
      <c r="P11" s="23">
        <f t="shared" si="2"/>
        <v>20777.777777777777</v>
      </c>
      <c r="Q11" s="25">
        <f t="shared" si="3"/>
        <v>17314.814814814814</v>
      </c>
    </row>
    <row r="12" spans="1:17" ht="16.5" x14ac:dyDescent="0.3">
      <c r="A12" s="2" t="s">
        <v>20</v>
      </c>
      <c r="B12" s="3">
        <f>B6*B11</f>
        <v>714</v>
      </c>
      <c r="C12" s="3">
        <f>C6*C11</f>
        <v>714</v>
      </c>
      <c r="D12" s="3">
        <f>D6*D11</f>
        <v>714</v>
      </c>
      <c r="I12">
        <v>718</v>
      </c>
      <c r="K12">
        <v>1035</v>
      </c>
      <c r="L12" s="1">
        <v>16500000</v>
      </c>
      <c r="M12" s="1">
        <f t="shared" si="0"/>
        <v>22980.501392757662</v>
      </c>
      <c r="N12" s="1"/>
      <c r="O12" s="1">
        <f t="shared" si="1"/>
        <v>15942.028985507246</v>
      </c>
      <c r="P12" s="23">
        <f t="shared" si="2"/>
        <v>19150.417827298053</v>
      </c>
      <c r="Q12" s="25">
        <f t="shared" si="3"/>
        <v>15958.681522748378</v>
      </c>
    </row>
    <row r="13" spans="1:17" ht="16.5" x14ac:dyDescent="0.3">
      <c r="A13" s="2" t="s">
        <v>21</v>
      </c>
      <c r="B13" s="3">
        <f>B6-B12</f>
        <v>2086</v>
      </c>
      <c r="C13" s="3">
        <f>C6-C12</f>
        <v>2086</v>
      </c>
      <c r="D13" s="3">
        <f>D6-D12</f>
        <v>2086</v>
      </c>
      <c r="I13">
        <v>717</v>
      </c>
      <c r="K13">
        <v>996</v>
      </c>
      <c r="L13" s="1">
        <v>28000000</v>
      </c>
      <c r="M13" s="1">
        <f t="shared" si="0"/>
        <v>39051.603905160388</v>
      </c>
      <c r="N13" s="1"/>
      <c r="O13" s="1">
        <f t="shared" si="1"/>
        <v>28112.449799196787</v>
      </c>
      <c r="P13" s="23">
        <f t="shared" si="2"/>
        <v>32543.003254300325</v>
      </c>
      <c r="Q13" s="25">
        <f t="shared" si="3"/>
        <v>27119.169378583607</v>
      </c>
    </row>
    <row r="14" spans="1:17" ht="16.5" x14ac:dyDescent="0.3">
      <c r="A14" s="2" t="s">
        <v>14</v>
      </c>
      <c r="B14" s="3">
        <f>B5</f>
        <v>19200</v>
      </c>
      <c r="C14" s="3">
        <f>C5</f>
        <v>19200</v>
      </c>
      <c r="D14" s="3">
        <f>D5</f>
        <v>19200</v>
      </c>
      <c r="L14" s="1"/>
      <c r="M14" s="1"/>
      <c r="N14" s="1"/>
      <c r="O14" s="1"/>
      <c r="P14" s="23"/>
    </row>
    <row r="15" spans="1:17" ht="16.5" x14ac:dyDescent="0.3">
      <c r="A15" s="2" t="s">
        <v>22</v>
      </c>
      <c r="B15" s="3">
        <f>B14+B13</f>
        <v>21286</v>
      </c>
      <c r="C15" s="3">
        <f>C14+C13</f>
        <v>21286</v>
      </c>
      <c r="D15" s="3">
        <f>D14+D13</f>
        <v>21286</v>
      </c>
      <c r="L15" s="1"/>
      <c r="M15" s="1"/>
      <c r="N15" s="1"/>
      <c r="O15" s="1"/>
      <c r="P15" s="23"/>
    </row>
    <row r="16" spans="1:17" ht="16.5" x14ac:dyDescent="0.3">
      <c r="A16" s="2"/>
      <c r="B16" s="5"/>
      <c r="C16" s="5"/>
      <c r="D16" s="5"/>
      <c r="L16" s="1"/>
      <c r="M16" s="1"/>
      <c r="N16" s="1"/>
      <c r="O16" s="1"/>
      <c r="P16" s="23"/>
    </row>
    <row r="17" spans="1:16" ht="16.5" x14ac:dyDescent="0.3">
      <c r="A17" s="7" t="s">
        <v>23</v>
      </c>
      <c r="B17" s="8">
        <v>6271</v>
      </c>
      <c r="C17" s="8">
        <v>1035</v>
      </c>
      <c r="D17" s="8">
        <v>1035</v>
      </c>
      <c r="L17" s="1"/>
      <c r="M17" s="1"/>
      <c r="N17" s="1"/>
      <c r="O17" s="24">
        <v>28000</v>
      </c>
      <c r="P17" s="24">
        <v>30000</v>
      </c>
    </row>
    <row r="18" spans="1:16" ht="16.5" x14ac:dyDescent="0.3">
      <c r="A18" s="19" t="s">
        <v>24</v>
      </c>
      <c r="B18" s="20">
        <f>B15*B17</f>
        <v>133484506</v>
      </c>
      <c r="C18" s="20">
        <f>C15*C17</f>
        <v>22031010</v>
      </c>
      <c r="D18" s="20">
        <f>D15*D17</f>
        <v>22031010</v>
      </c>
      <c r="L18" s="1"/>
      <c r="M18" s="1"/>
      <c r="N18" s="1"/>
      <c r="O18" s="24">
        <f>O17/1.2</f>
        <v>23333.333333333336</v>
      </c>
      <c r="P18" s="24">
        <f>P17/1.2</f>
        <v>25000</v>
      </c>
    </row>
    <row r="19" spans="1:16" ht="16.5" x14ac:dyDescent="0.3">
      <c r="A19" s="9" t="s">
        <v>25</v>
      </c>
      <c r="B19" s="10">
        <f>B18*90%</f>
        <v>120136055.40000001</v>
      </c>
      <c r="C19" s="10">
        <f>C18*90%</f>
        <v>19827909</v>
      </c>
      <c r="D19" s="10">
        <f>D18*90%</f>
        <v>19827909</v>
      </c>
      <c r="I19" s="12"/>
      <c r="O19" s="17">
        <f>O18/1.2</f>
        <v>19444.444444444449</v>
      </c>
      <c r="P19" s="17">
        <f>P18/1.2</f>
        <v>20833.333333333336</v>
      </c>
    </row>
    <row r="20" spans="1:16" ht="16.5" x14ac:dyDescent="0.3">
      <c r="A20" s="9" t="s">
        <v>26</v>
      </c>
      <c r="B20" s="10">
        <f>B18*80%</f>
        <v>106787604.80000001</v>
      </c>
      <c r="C20" s="10">
        <f>C18*80%</f>
        <v>17624808</v>
      </c>
      <c r="D20" s="10">
        <f>D18*80%</f>
        <v>17624808</v>
      </c>
    </row>
    <row r="21" spans="1:16" ht="16.5" x14ac:dyDescent="0.3">
      <c r="A21" s="9" t="s">
        <v>27</v>
      </c>
      <c r="B21" s="10">
        <f>B17*B4</f>
        <v>17558800</v>
      </c>
      <c r="C21" s="10">
        <f>C17*C4</f>
        <v>2898000</v>
      </c>
      <c r="D21" s="10">
        <f>D17*D4</f>
        <v>2898000</v>
      </c>
    </row>
    <row r="22" spans="1:16" ht="16.5" x14ac:dyDescent="0.3">
      <c r="A22" s="11" t="s">
        <v>28</v>
      </c>
      <c r="B22" s="10">
        <f>B18*0.03/12</f>
        <v>333711.26499999996</v>
      </c>
      <c r="C22" s="10">
        <f>C18*0.03/12</f>
        <v>55077.524999999994</v>
      </c>
      <c r="D22" s="10">
        <f>D18*0.03/12</f>
        <v>55077.524999999994</v>
      </c>
    </row>
    <row r="23" spans="1:16" ht="16.5" x14ac:dyDescent="0.3">
      <c r="A23" s="9" t="s">
        <v>29</v>
      </c>
      <c r="B23" s="14"/>
      <c r="C23" s="13"/>
      <c r="D23" s="13"/>
      <c r="I23" t="s">
        <v>32</v>
      </c>
    </row>
    <row r="24" spans="1:16" x14ac:dyDescent="0.25">
      <c r="I24" s="1">
        <v>197</v>
      </c>
      <c r="J24" s="1">
        <v>4500000</v>
      </c>
      <c r="K24" s="1">
        <f>J24/I24</f>
        <v>22842.639593908629</v>
      </c>
    </row>
    <row r="25" spans="1:16" x14ac:dyDescent="0.25">
      <c r="I25" s="1">
        <v>1035</v>
      </c>
      <c r="J25" s="1">
        <v>15400000</v>
      </c>
      <c r="K25" s="1">
        <f t="shared" ref="K25:K26" si="4">J25/I25</f>
        <v>14879.227053140097</v>
      </c>
    </row>
    <row r="26" spans="1:16" x14ac:dyDescent="0.25">
      <c r="I26" s="1">
        <f>98.58*10.764</f>
        <v>1061.1151199999999</v>
      </c>
      <c r="J26" s="1">
        <v>16000000</v>
      </c>
      <c r="K26" s="1">
        <f t="shared" si="4"/>
        <v>15078.477064769373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BS1" zoomScale="70" zoomScaleNormal="70" workbookViewId="0">
      <selection activeCell="BJ74" sqref="BJ74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Sheet3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2023-11-21T06:28:17Z</dcterms:modified>
</cp:coreProperties>
</file>