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Backbay Reclamation_Edelweiss Rural &amp; Corporate Services Ltd\"/>
    </mc:Choice>
  </mc:AlternateContent>
  <xr:revisionPtr revIDLastSave="0" documentId="13_ncr:1_{7FC84F08-DB40-4CDD-90F9-0EA3A69214C3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3" i="25"/>
  <c r="D2" i="25"/>
  <c r="E28" i="25" l="1"/>
  <c r="I27" i="23"/>
  <c r="H27" i="23"/>
  <c r="H84" i="23"/>
  <c r="H23" i="23"/>
  <c r="H7" i="23"/>
  <c r="H10" i="23" s="1"/>
  <c r="H11" i="23" s="1"/>
  <c r="H6" i="23"/>
  <c r="H5" i="23"/>
  <c r="H14" i="23" s="1"/>
  <c r="D19" i="23"/>
  <c r="D21" i="23" s="1"/>
  <c r="O29" i="4"/>
  <c r="O37" i="4"/>
  <c r="I37" i="4"/>
  <c r="I29" i="4"/>
  <c r="H12" i="23" l="1"/>
  <c r="H13" i="23" s="1"/>
  <c r="H16" i="23" s="1"/>
  <c r="H8" i="23"/>
  <c r="D20" i="23"/>
  <c r="G39" i="4"/>
  <c r="G41" i="4" s="1"/>
  <c r="H37" i="4"/>
  <c r="C5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19" i="23" l="1"/>
  <c r="I16" i="23"/>
  <c r="I19" i="23" s="1"/>
  <c r="H4" i="4"/>
  <c r="H39" i="4"/>
  <c r="G40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I21" i="23"/>
  <c r="I20" i="23"/>
  <c r="H20" i="23"/>
  <c r="J19" i="23"/>
  <c r="H21" i="23"/>
  <c r="J21" i="23" s="1"/>
  <c r="H25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J20" i="23" l="1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E19" i="23"/>
  <c r="C20" i="23"/>
  <c r="E20" i="23" s="1"/>
  <c r="C21" i="23"/>
  <c r="E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<sst xmlns="http://schemas.openxmlformats.org/spreadsheetml/2006/main" count="148" uniqueCount="95">
  <si>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</si>
  <si>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</si>
  <si>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</si>
  <si>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</si>
  <si>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</si>
  <si>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</si>
  <si>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</si>
  <si>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</si>
  <si>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</si>
  <si>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</si>
  <si>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</si>
  <si>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</si>
  <si>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</si>
  <si>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</si>
  <si>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</si>
  <si>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</si>
  <si>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</si>
  <si>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</si>
  <si>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</si>
  <si>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</si>
  <si>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</si>
  <si>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</si>
  <si>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</si>
  <si>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</si>
  <si>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</si>
  <si>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</si>
  <si>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</si>
  <si>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</si>
  <si>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</si>
  <si>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</si>
  <si>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</si>
  <si>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</si>
  <si>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</si>
  <si>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</si>
  <si>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</si>
  <si>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</si>
  <si>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</si>
  <si>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</si>
  <si>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</si>
  <si>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</si>
  <si>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</si>
  <si>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</si>
  <si>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</si>
  <si>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</si>
  <si>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</si>
  <si>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</si>
  <si>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</si>
  <si>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</si>
  <si>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</si>
  <si>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</si>
  <si>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</si>
  <si>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</si>
  <si>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</si>
  <si>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</si>
  <si>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</si>
  <si>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</si>
  <si>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</si>
  <si>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</si>
  <si>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</si>
  <si>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</si>
  <si>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</si>
  <si>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</si>
  <si>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</si>
  <si>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</si>
  <si>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</si>
  <si>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</si>
  <si>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</si>
  <si>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</si>
  <si>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</si>
  <si>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</si>
  <si>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</si>
  <si>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</si>
  <si>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</si>
  <si>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</si>
  <si>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</si>
  <si>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</si>
  <si>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</si>
  <si>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</si>
  <si>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</si>
  <si>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</si>
  <si>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</si>
  <si>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</si>
  <si>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</si>
  <si>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5TH FLOOR</t>
  </si>
  <si>
    <t>28.12.2018</t>
  </si>
  <si>
    <t>40 TO 42 K ON CA</t>
  </si>
  <si>
    <t>ENTIRE 5TH FLOOR</t>
  </si>
  <si>
    <t>ENTIRE 10TH FLOOR</t>
  </si>
  <si>
    <t>10TH FLOOR</t>
  </si>
  <si>
    <t>18.01.2012</t>
  </si>
  <si>
    <t>Entire Floor</t>
  </si>
  <si>
    <t>5th Floor</t>
  </si>
  <si>
    <t>10th Floor</t>
  </si>
  <si>
    <t>Total Composite Rate</t>
  </si>
  <si>
    <t>Increased 5% for Floorise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</si>
</sst>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43" fontId="6" fillId="0" borderId="9" xfId="1" applyFont="1" applyFill="1" applyBorder="1"/>
    <xf numFmtId="0" fontId="6" fillId="0" borderId="9" xfId="0" applyFont="1" applyBorder="1"/>
    <xf numFmtId="43" fontId="7" fillId="0" borderId="9" xfId="0" applyNumberFormat="1" applyFont="1" applyBorder="1"/>
    <xf numFmtId="43" fontId="2" fillId="0" borderId="9" xfId="0" applyNumberFormat="1" applyFont="1" applyBorder="1"/>
    <xf numFmtId="43" fontId="5" fillId="0" borderId="9" xfId="1" applyFont="1" applyFill="1" applyBorder="1"/>
    <xf numFmtId="0" fontId="5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45</xdr:row>
      <xdr:rowOff>182160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189156-0345-B27F-532A-0996FF42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1CAF3-0F7A-0E70-D4BE-1CBD30CD1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E943ED-E9A6-237C-0F44-6AC052B5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5659A-0B1B-F4B2-553A-0703BA95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2:L28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11.570312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2" spans="2:12" x14ac:dyDescent="0.25">
      <c r="C2" s="50">
        <v>204410</v>
      </c>
      <c r="D2" s="63">
        <f>C2*0.15</f>
        <v>30661.5</v>
      </c>
    </row>
    <row r="3" spans="2:12" x14ac:dyDescent="0.25">
      <c r="B3" s="39" t="s">
        <v>77</v>
      </c>
      <c r="C3" s="50">
        <f>C2*0.85+0.5</f>
        <v>173749</v>
      </c>
      <c r="D3" s="39"/>
      <c r="E3" s="39"/>
      <c r="F3" s="39"/>
      <c r="H3" s="53" t="s">
        <v>36</v>
      </c>
      <c r="I3" s="53"/>
      <c r="J3" s="53" t="s">
        <v>37</v>
      </c>
      <c r="K3" s="53" t="s">
        <v>38</v>
      </c>
      <c r="L3" s="53" t="s">
        <v>39</v>
      </c>
    </row>
    <row r="4" spans="2:12" x14ac:dyDescent="0.25">
      <c r="B4" s="39" t="s">
        <v>94</v>
      </c>
      <c r="C4" s="50">
        <f>C3*5%-0.45</f>
        <v>8687</v>
      </c>
      <c r="D4" s="39"/>
      <c r="E4" s="39"/>
      <c r="F4" s="39"/>
      <c r="H4" s="54" t="s">
        <v>40</v>
      </c>
      <c r="I4" s="39" t="s">
        <v>41</v>
      </c>
      <c r="J4" s="39" t="s">
        <v>42</v>
      </c>
      <c r="K4" s="39">
        <v>2554.8123374210331</v>
      </c>
      <c r="L4" s="39">
        <v>2248.2348569305091</v>
      </c>
    </row>
    <row r="5" spans="2:12" x14ac:dyDescent="0.25">
      <c r="B5" s="39" t="s">
        <v>78</v>
      </c>
      <c r="C5" s="55">
        <f>C3+C4</f>
        <v>182436</v>
      </c>
      <c r="D5" s="56" t="s">
        <v>61</v>
      </c>
      <c r="E5" s="57">
        <f>C5/10.764</f>
        <v>16948.717948717949</v>
      </c>
      <c r="F5" s="56" t="s">
        <v>62</v>
      </c>
      <c r="H5" s="58" t="s">
        <v>43</v>
      </c>
      <c r="I5" s="54">
        <v>0.95</v>
      </c>
      <c r="J5" s="39"/>
      <c r="K5" s="39" t="s">
        <v>44</v>
      </c>
      <c r="L5" s="39" t="s">
        <v>41</v>
      </c>
    </row>
    <row r="6" spans="2:12" x14ac:dyDescent="0.25">
      <c r="B6" s="39" t="s">
        <v>79</v>
      </c>
      <c r="C6" s="50">
        <v>161070</v>
      </c>
      <c r="D6" s="39"/>
      <c r="E6" s="39"/>
      <c r="F6" s="39"/>
      <c r="H6" s="59" t="s">
        <v>45</v>
      </c>
      <c r="I6" s="54">
        <v>0.9</v>
      </c>
      <c r="J6" s="39" t="s">
        <v>46</v>
      </c>
      <c r="K6" s="39" t="s">
        <v>47</v>
      </c>
      <c r="L6" s="39" t="s">
        <v>48</v>
      </c>
    </row>
    <row r="7" spans="2:12" x14ac:dyDescent="0.25">
      <c r="B7" s="39" t="s">
        <v>80</v>
      </c>
      <c r="C7" s="50">
        <f>C5-C6</f>
        <v>21366</v>
      </c>
      <c r="D7" s="39"/>
      <c r="E7" s="39"/>
      <c r="F7" s="39"/>
      <c r="H7" s="58" t="s">
        <v>49</v>
      </c>
      <c r="I7" s="54">
        <v>0.8</v>
      </c>
      <c r="J7" s="39"/>
      <c r="K7" s="58" t="s">
        <v>45</v>
      </c>
      <c r="L7" s="54">
        <v>0.05</v>
      </c>
    </row>
    <row r="8" spans="2:12" ht="30" x14ac:dyDescent="0.25">
      <c r="B8" s="60" t="s">
        <v>81</v>
      </c>
      <c r="C8" s="50">
        <f>C7*D13%</f>
        <v>18588.419999999998</v>
      </c>
      <c r="D8" s="39"/>
      <c r="E8" s="39"/>
      <c r="F8" s="39"/>
      <c r="H8" s="58" t="s">
        <v>50</v>
      </c>
      <c r="I8" s="54">
        <v>0.7</v>
      </c>
      <c r="J8" s="39"/>
      <c r="K8" s="61" t="s">
        <v>51</v>
      </c>
      <c r="L8" s="54">
        <v>0.1</v>
      </c>
    </row>
    <row r="9" spans="2:12" x14ac:dyDescent="0.25">
      <c r="B9" s="39" t="s">
        <v>82</v>
      </c>
      <c r="C9" s="55">
        <f>C6+C8</f>
        <v>179658.41999999998</v>
      </c>
      <c r="D9" s="56" t="s">
        <v>61</v>
      </c>
      <c r="E9" s="57">
        <f>C9/10.764</f>
        <v>16690.674470457077</v>
      </c>
      <c r="F9" s="56" t="s">
        <v>62</v>
      </c>
      <c r="H9" s="58" t="s">
        <v>52</v>
      </c>
      <c r="I9" s="54">
        <v>0.6</v>
      </c>
      <c r="J9" s="39"/>
      <c r="K9" s="39" t="s">
        <v>53</v>
      </c>
      <c r="L9" s="54">
        <v>0.15</v>
      </c>
    </row>
    <row r="10" spans="2:12" x14ac:dyDescent="0.25">
      <c r="C10" s="62"/>
      <c r="H10" s="39" t="s">
        <v>54</v>
      </c>
      <c r="I10" s="54">
        <v>0.5</v>
      </c>
      <c r="J10" s="39"/>
      <c r="K10" s="39" t="s">
        <v>55</v>
      </c>
      <c r="L10" s="54">
        <v>0.2</v>
      </c>
    </row>
    <row r="11" spans="2:12" x14ac:dyDescent="0.25">
      <c r="B11" s="45" t="s">
        <v>67</v>
      </c>
      <c r="C11" s="64">
        <f>Calculation!D7</f>
        <v>2023</v>
      </c>
      <c r="H11" s="39" t="s">
        <v>56</v>
      </c>
      <c r="I11" s="54">
        <v>0.4</v>
      </c>
      <c r="J11" s="39"/>
      <c r="K11" s="39"/>
      <c r="L11" s="39"/>
    </row>
    <row r="12" spans="2:12" x14ac:dyDescent="0.25">
      <c r="B12" s="45" t="s">
        <v>68</v>
      </c>
      <c r="C12" s="64">
        <f>Calculation!D8</f>
        <v>2010</v>
      </c>
      <c r="D12" s="63">
        <v>100</v>
      </c>
      <c r="H12" s="39" t="s">
        <v>57</v>
      </c>
      <c r="I12" s="54">
        <v>0.3</v>
      </c>
      <c r="J12" s="39"/>
      <c r="K12" s="39"/>
      <c r="L12" s="39"/>
    </row>
    <row r="13" spans="2:12" x14ac:dyDescent="0.25">
      <c r="B13" s="45" t="s">
        <v>69</v>
      </c>
      <c r="C13" s="64">
        <f>C11-C12</f>
        <v>13</v>
      </c>
      <c r="D13" s="63">
        <f>D12-C13</f>
        <v>87</v>
      </c>
    </row>
    <row r="15" spans="2:12" x14ac:dyDescent="0.25">
      <c r="B15" s="39" t="s">
        <v>58</v>
      </c>
      <c r="C15" s="50">
        <v>93700</v>
      </c>
      <c r="D15" s="39"/>
      <c r="E15" s="39"/>
      <c r="F15" s="39"/>
    </row>
    <row r="16" spans="2:12" x14ac:dyDescent="0.25">
      <c r="B16" s="39" t="s">
        <v>59</v>
      </c>
      <c r="C16" s="50">
        <f>C15*5%</f>
        <v>4685</v>
      </c>
      <c r="D16" s="39"/>
      <c r="E16" s="39"/>
      <c r="F16" s="39"/>
    </row>
    <row r="17" spans="2:6" x14ac:dyDescent="0.25">
      <c r="B17" s="39" t="s">
        <v>60</v>
      </c>
      <c r="C17" s="55">
        <f>C15+C16</f>
        <v>98385</v>
      </c>
      <c r="D17" s="56" t="s">
        <v>61</v>
      </c>
      <c r="E17" s="57">
        <f>C17/10.764</f>
        <v>9140.1895206243044</v>
      </c>
      <c r="F17" s="56" t="s">
        <v>62</v>
      </c>
    </row>
    <row r="18" spans="2:6" x14ac:dyDescent="0.25">
      <c r="B18" s="39" t="s">
        <v>64</v>
      </c>
      <c r="C18" s="50">
        <v>26620</v>
      </c>
      <c r="D18" s="39"/>
      <c r="E18" s="39"/>
      <c r="F18" s="39"/>
    </row>
    <row r="19" spans="2:6" x14ac:dyDescent="0.25">
      <c r="B19" s="39" t="s">
        <v>65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66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63</v>
      </c>
      <c r="C21" s="55">
        <f>C19+C20</f>
        <v>93061</v>
      </c>
      <c r="D21" s="56" t="s">
        <v>61</v>
      </c>
      <c r="E21" s="57">
        <f>C21/10.764</f>
        <v>8645.5778520995918</v>
      </c>
      <c r="F21" s="56" t="s">
        <v>62</v>
      </c>
    </row>
    <row r="27" spans="2:6" x14ac:dyDescent="0.25">
      <c r="E27">
        <v>16691</v>
      </c>
    </row>
    <row r="28" spans="2:6" x14ac:dyDescent="0.25">
      <c r="E28">
        <f>E27*16097</f>
        <v>268675027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28</v>
      </c>
      <c r="B1" s="36" t="s">
        <v>29</v>
      </c>
      <c r="C1" s="36" t="s">
        <v>30</v>
      </c>
      <c r="D1" s="36" t="s">
        <v>29</v>
      </c>
      <c r="E1" s="37" t="s">
        <v>31</v>
      </c>
      <c r="F1" s="37" t="s">
        <v>32</v>
      </c>
      <c r="G1" s="37" t="s">
        <v>33</v>
      </c>
      <c r="H1" s="37" t="s">
        <v>33</v>
      </c>
      <c r="I1" s="38" t="s">
        <v>34</v>
      </c>
      <c r="J1" s="38" t="s">
        <v>35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43</v>
      </c>
      <c r="T4" s="34">
        <v>0.95</v>
      </c>
      <c r="V4" t="s">
        <v>44</v>
      </c>
      <c r="W4" t="s">
        <v>41</v>
      </c>
    </row>
    <row r="5" spans="1:23" ht="16.5" x14ac:dyDescent="0.3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1" si="6">L5*M5</f>
        <v>0</v>
      </c>
      <c r="O5" s="39"/>
      <c r="P5" s="39"/>
      <c r="Q5" s="39"/>
      <c r="R5" s="40"/>
      <c r="S5" s="42" t="s">
        <v>45</v>
      </c>
      <c r="T5" s="34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49</v>
      </c>
      <c r="T6" s="34">
        <v>0.8</v>
      </c>
      <c r="V6" s="41" t="s">
        <v>45</v>
      </c>
      <c r="W6" s="34">
        <v>0.05</v>
      </c>
    </row>
    <row r="7" spans="1:23" ht="16.5" x14ac:dyDescent="0.3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50</v>
      </c>
      <c r="T7" s="34">
        <v>0.7</v>
      </c>
      <c r="V7" s="43" t="s">
        <v>51</v>
      </c>
      <c r="W7" s="34">
        <v>0.1</v>
      </c>
    </row>
    <row r="8" spans="1:23" ht="16.5" x14ac:dyDescent="0.3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52</v>
      </c>
      <c r="T8" s="34">
        <v>0.6</v>
      </c>
      <c r="V8" t="s">
        <v>53</v>
      </c>
      <c r="W8" s="34">
        <v>0.15</v>
      </c>
    </row>
    <row r="9" spans="1:23" ht="16.5" x14ac:dyDescent="0.3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54</v>
      </c>
      <c r="T9" s="34">
        <v>0.5</v>
      </c>
      <c r="V9" t="s">
        <v>55</v>
      </c>
      <c r="W9" s="34">
        <v>0.2</v>
      </c>
    </row>
    <row r="10" spans="1:23" ht="16.5" x14ac:dyDescent="0.3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56</v>
      </c>
      <c r="T10" s="34">
        <v>0.4</v>
      </c>
    </row>
    <row r="11" spans="1:23" ht="16.5" x14ac:dyDescent="0.3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45">
        <f>SUM(N5:N11)</f>
        <v>0</v>
      </c>
      <c r="O12" s="39"/>
      <c r="P12" s="39"/>
      <c r="Q12" s="39"/>
      <c r="R12" s="40"/>
      <c r="S12" t="s">
        <v>57</v>
      </c>
      <c r="T12" s="34">
        <v>0.3</v>
      </c>
    </row>
    <row r="13" spans="1:23" ht="16.5" x14ac:dyDescent="0.3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/>
      <c r="O13" s="39"/>
      <c r="P13" s="39"/>
      <c r="Q13" s="39"/>
      <c r="R13" s="40"/>
    </row>
    <row r="14" spans="1:23" ht="16.5" x14ac:dyDescent="0.3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45">
        <f>L14*M14</f>
        <v>0</v>
      </c>
      <c r="O14" s="39"/>
      <c r="P14" s="39"/>
      <c r="Q14" s="39"/>
      <c r="R14" s="40"/>
    </row>
    <row r="15" spans="1:23" ht="16.5" x14ac:dyDescent="0.3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/>
      <c r="O15" s="39"/>
      <c r="P15" s="39"/>
      <c r="Q15" s="39"/>
      <c r="R15" s="40"/>
    </row>
    <row r="16" spans="1:23" ht="16.5" x14ac:dyDescent="0.3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0"/>
      <c r="O16" s="39"/>
      <c r="P16" s="39"/>
      <c r="Q16" s="39"/>
      <c r="R16" s="40"/>
    </row>
    <row r="17" spans="1:21" ht="16.5" x14ac:dyDescent="0.3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0"/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7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4" width="15.28515625" style="16" bestFit="1" customWidth="1"/>
    <col min="5" max="5" width="16.85546875" bestFit="1" customWidth="1"/>
    <col min="6" max="6" width="11.5703125" bestFit="1" customWidth="1"/>
    <col min="8" max="9" width="15.28515625" style="16" bestFit="1" customWidth="1"/>
    <col min="10" max="10" width="16.85546875" bestFit="1" customWidth="1"/>
  </cols>
  <sheetData>
    <row r="1" spans="1:10" x14ac:dyDescent="0.25">
      <c r="A1" s="10"/>
      <c r="B1" s="11"/>
      <c r="C1" s="12"/>
      <c r="D1" s="13"/>
      <c r="F1" s="14"/>
      <c r="H1" s="12"/>
      <c r="I1" s="13"/>
    </row>
    <row r="2" spans="1:10" x14ac:dyDescent="0.25">
      <c r="A2" s="15"/>
      <c r="D2" s="17"/>
      <c r="F2" s="18"/>
      <c r="I2" s="17"/>
    </row>
    <row r="3" spans="1:10" x14ac:dyDescent="0.25">
      <c r="A3" s="15" t="s">
        <v>13</v>
      </c>
      <c r="B3" s="19"/>
      <c r="C3" s="20">
        <v>14100</v>
      </c>
      <c r="D3" s="22" t="s">
        <v>75</v>
      </c>
      <c r="E3" s="6" t="s">
        <v>76</v>
      </c>
      <c r="F3" s="18"/>
      <c r="H3" s="20">
        <v>35600</v>
      </c>
      <c r="I3" s="22" t="s">
        <v>75</v>
      </c>
      <c r="J3" s="6" t="s">
        <v>76</v>
      </c>
    </row>
    <row r="4" spans="1:10" ht="30" x14ac:dyDescent="0.25">
      <c r="A4" s="21" t="s">
        <v>14</v>
      </c>
      <c r="B4" s="19"/>
      <c r="C4" s="20">
        <v>0</v>
      </c>
      <c r="D4" s="22"/>
      <c r="F4" s="18"/>
      <c r="H4" s="20">
        <v>3000</v>
      </c>
      <c r="I4" s="22"/>
    </row>
    <row r="5" spans="1:10" x14ac:dyDescent="0.25">
      <c r="A5" s="15" t="s">
        <v>15</v>
      </c>
      <c r="B5" s="19"/>
      <c r="C5" s="20">
        <f>C3-C4</f>
        <v>14100</v>
      </c>
      <c r="D5" s="22"/>
      <c r="F5" s="18"/>
      <c r="H5" s="20">
        <f>H3-H4</f>
        <v>32600</v>
      </c>
      <c r="I5" s="22"/>
    </row>
    <row r="6" spans="1:10" x14ac:dyDescent="0.25">
      <c r="A6" s="15" t="s">
        <v>16</v>
      </c>
      <c r="B6" s="19"/>
      <c r="C6" s="20">
        <f>C4</f>
        <v>0</v>
      </c>
      <c r="D6" s="22"/>
      <c r="F6" s="18"/>
      <c r="H6" s="20">
        <f>H4</f>
        <v>3000</v>
      </c>
      <c r="I6" s="22"/>
    </row>
    <row r="7" spans="1:10" x14ac:dyDescent="0.25">
      <c r="A7" s="15" t="s">
        <v>17</v>
      </c>
      <c r="B7" s="23"/>
      <c r="C7" s="24">
        <f>D7-D8</f>
        <v>13</v>
      </c>
      <c r="D7" s="24">
        <v>2023</v>
      </c>
      <c r="F7" s="18"/>
      <c r="H7" s="24">
        <f>I7-I8</f>
        <v>13</v>
      </c>
      <c r="I7" s="24">
        <v>2023</v>
      </c>
    </row>
    <row r="8" spans="1:10" x14ac:dyDescent="0.25">
      <c r="A8" s="15" t="s">
        <v>18</v>
      </c>
      <c r="B8" s="23"/>
      <c r="C8" s="24">
        <f>C9-C7</f>
        <v>47</v>
      </c>
      <c r="D8" s="24">
        <v>2010</v>
      </c>
      <c r="F8" s="18"/>
      <c r="H8" s="24">
        <f>H9-H7</f>
        <v>47</v>
      </c>
      <c r="I8" s="24">
        <v>2010</v>
      </c>
    </row>
    <row r="9" spans="1:10" x14ac:dyDescent="0.25">
      <c r="A9" s="15" t="s">
        <v>19</v>
      </c>
      <c r="B9" s="23"/>
      <c r="C9" s="24">
        <v>60</v>
      </c>
      <c r="D9" s="24"/>
      <c r="F9" s="18"/>
      <c r="H9" s="24">
        <v>60</v>
      </c>
      <c r="I9" s="24"/>
    </row>
    <row r="10" spans="1:10" ht="30" x14ac:dyDescent="0.25">
      <c r="A10" s="21" t="s">
        <v>20</v>
      </c>
      <c r="B10" s="23"/>
      <c r="C10" s="24">
        <f>90*C7/C9</f>
        <v>19.5</v>
      </c>
      <c r="D10" s="24"/>
      <c r="F10" s="18"/>
      <c r="H10" s="24">
        <f>90*H7/H9</f>
        <v>19.5</v>
      </c>
      <c r="I10" s="24"/>
    </row>
    <row r="11" spans="1:10" x14ac:dyDescent="0.25">
      <c r="A11" s="15"/>
      <c r="B11" s="25"/>
      <c r="C11" s="26">
        <f>C10%</f>
        <v>0.19500000000000001</v>
      </c>
      <c r="D11" s="26"/>
      <c r="F11" s="18"/>
      <c r="H11" s="26">
        <f>H10%</f>
        <v>0.19500000000000001</v>
      </c>
      <c r="I11" s="26"/>
    </row>
    <row r="12" spans="1:10" x14ac:dyDescent="0.25">
      <c r="A12" s="15" t="s">
        <v>21</v>
      </c>
      <c r="B12" s="19"/>
      <c r="C12" s="20">
        <f>C6*C11</f>
        <v>0</v>
      </c>
      <c r="D12" s="22"/>
      <c r="F12" s="18"/>
      <c r="H12" s="20">
        <f>H6*H11</f>
        <v>585</v>
      </c>
      <c r="I12" s="22"/>
    </row>
    <row r="13" spans="1:10" x14ac:dyDescent="0.25">
      <c r="A13" s="15" t="s">
        <v>22</v>
      </c>
      <c r="B13" s="19"/>
      <c r="C13" s="20">
        <f>C6-C12</f>
        <v>0</v>
      </c>
      <c r="D13" s="22"/>
      <c r="F13" s="18"/>
      <c r="H13" s="20">
        <f>H6-H12</f>
        <v>2415</v>
      </c>
      <c r="I13" s="22"/>
    </row>
    <row r="14" spans="1:10" x14ac:dyDescent="0.25">
      <c r="A14" s="15" t="s">
        <v>15</v>
      </c>
      <c r="B14" s="19"/>
      <c r="C14" s="20">
        <f>C5</f>
        <v>14100</v>
      </c>
      <c r="D14" s="22"/>
      <c r="F14" s="18"/>
      <c r="H14" s="20">
        <f>H5</f>
        <v>32600</v>
      </c>
      <c r="I14" s="22"/>
    </row>
    <row r="15" spans="1:10" x14ac:dyDescent="0.25">
      <c r="B15" s="19"/>
      <c r="C15" s="20"/>
      <c r="D15" s="22"/>
      <c r="F15" s="18"/>
      <c r="H15" s="20"/>
      <c r="I15" s="22"/>
    </row>
    <row r="16" spans="1:10" x14ac:dyDescent="0.25">
      <c r="A16" s="39" t="s">
        <v>93</v>
      </c>
      <c r="B16" s="69"/>
      <c r="C16" s="73">
        <v>35000</v>
      </c>
      <c r="D16" s="73">
        <v>35000</v>
      </c>
      <c r="E16" s="39"/>
      <c r="F16" s="18"/>
      <c r="H16" s="73">
        <f>H13+H14</f>
        <v>35015</v>
      </c>
      <c r="I16" s="73">
        <f>H16</f>
        <v>35015</v>
      </c>
      <c r="J16" s="39"/>
    </row>
    <row r="17" spans="1:10" x14ac:dyDescent="0.25">
      <c r="A17" s="39" t="s">
        <v>90</v>
      </c>
      <c r="B17" s="70"/>
      <c r="C17" s="74" t="s">
        <v>91</v>
      </c>
      <c r="D17" s="74" t="s">
        <v>92</v>
      </c>
      <c r="E17" s="39"/>
      <c r="F17" s="18"/>
      <c r="H17" s="74" t="s">
        <v>91</v>
      </c>
      <c r="I17" s="74" t="s">
        <v>92</v>
      </c>
      <c r="J17" s="39"/>
    </row>
    <row r="18" spans="1:10" x14ac:dyDescent="0.25">
      <c r="A18" s="39" t="str">
        <f>E3</f>
        <v>BUA</v>
      </c>
      <c r="B18" s="39"/>
      <c r="C18" s="73">
        <v>15613</v>
      </c>
      <c r="D18" s="73">
        <v>16097</v>
      </c>
      <c r="E18" s="39"/>
      <c r="F18" s="18"/>
      <c r="H18" s="73">
        <v>15613</v>
      </c>
      <c r="I18" s="73">
        <v>16097</v>
      </c>
      <c r="J18" s="39"/>
    </row>
    <row r="19" spans="1:10" x14ac:dyDescent="0.25">
      <c r="A19" s="45" t="s">
        <v>73</v>
      </c>
      <c r="B19" s="45"/>
      <c r="C19" s="71">
        <f>C18*C16</f>
        <v>546455000</v>
      </c>
      <c r="D19" s="71">
        <f>D18*D16</f>
        <v>563395000</v>
      </c>
      <c r="E19" s="72">
        <f>C19+D19</f>
        <v>1109850000</v>
      </c>
      <c r="F19" s="27"/>
      <c r="H19" s="71">
        <f>H18*H16</f>
        <v>546689195</v>
      </c>
      <c r="I19" s="71">
        <f>I18*I16</f>
        <v>563636455</v>
      </c>
      <c r="J19" s="72">
        <f>H19+I19</f>
        <v>1110325650</v>
      </c>
    </row>
    <row r="20" spans="1:10" x14ac:dyDescent="0.25">
      <c r="A20" s="45" t="s">
        <v>23</v>
      </c>
      <c r="B20" s="45"/>
      <c r="C20" s="71">
        <f>C19*90%</f>
        <v>491809500</v>
      </c>
      <c r="D20" s="71">
        <f>D19*90%</f>
        <v>507055500</v>
      </c>
      <c r="E20" s="72">
        <f t="shared" ref="E20:E21" si="0">C20+D20</f>
        <v>998865000</v>
      </c>
      <c r="F20" s="18"/>
      <c r="H20" s="71">
        <f>H19*90%</f>
        <v>492020275.5</v>
      </c>
      <c r="I20" s="71">
        <f>I19*90%</f>
        <v>507272809.5</v>
      </c>
      <c r="J20" s="72">
        <f t="shared" ref="J20:J21" si="1">H20+I20</f>
        <v>999293085</v>
      </c>
    </row>
    <row r="21" spans="1:10" x14ac:dyDescent="0.25">
      <c r="A21" s="45" t="s">
        <v>24</v>
      </c>
      <c r="B21" s="45"/>
      <c r="C21" s="71">
        <f>C19*80%</f>
        <v>437164000</v>
      </c>
      <c r="D21" s="71">
        <f>D19*80%</f>
        <v>450716000</v>
      </c>
      <c r="E21" s="72">
        <f t="shared" si="0"/>
        <v>887880000</v>
      </c>
      <c r="F21" s="18"/>
      <c r="H21" s="71">
        <f>H19*80%</f>
        <v>437351356</v>
      </c>
      <c r="I21" s="71">
        <f>I19*80%</f>
        <v>450909164</v>
      </c>
      <c r="J21" s="72">
        <f t="shared" si="1"/>
        <v>888260520</v>
      </c>
    </row>
    <row r="22" spans="1:10" x14ac:dyDescent="0.25">
      <c r="A22" s="15"/>
      <c r="D22" s="24"/>
      <c r="F22" s="29"/>
      <c r="I22" s="24"/>
    </row>
    <row r="23" spans="1:10" x14ac:dyDescent="0.25">
      <c r="A23" s="30" t="s">
        <v>25</v>
      </c>
      <c r="B23" s="31"/>
      <c r="C23" s="32">
        <f>C4*C18</f>
        <v>0</v>
      </c>
      <c r="D23" s="32"/>
      <c r="H23" s="32">
        <f>H4*H18</f>
        <v>46839000</v>
      </c>
      <c r="I23" s="32"/>
    </row>
    <row r="24" spans="1:10" x14ac:dyDescent="0.25">
      <c r="A24" s="15" t="s">
        <v>26</v>
      </c>
    </row>
    <row r="25" spans="1:10" x14ac:dyDescent="0.25">
      <c r="A25" s="33" t="s">
        <v>27</v>
      </c>
      <c r="B25" s="16"/>
      <c r="C25" s="28">
        <f>C19*0.025/12</f>
        <v>1138447.9166666667</v>
      </c>
      <c r="D25" s="28"/>
      <c r="H25" s="28">
        <f>H19*0.025/12</f>
        <v>1138935.8229166667</v>
      </c>
      <c r="I25" s="28"/>
    </row>
    <row r="26" spans="1:10" x14ac:dyDescent="0.25">
      <c r="C26" s="28"/>
      <c r="D26" s="28"/>
      <c r="H26" s="28"/>
      <c r="I26" s="28"/>
    </row>
    <row r="27" spans="1:10" x14ac:dyDescent="0.25">
      <c r="C27" s="28"/>
      <c r="D27" s="28"/>
      <c r="H27" s="28">
        <f>H18/10.764</f>
        <v>1450.4830917874397</v>
      </c>
      <c r="I27" s="28">
        <f>I18/10.764</f>
        <v>1495.44778892605</v>
      </c>
    </row>
    <row r="28" spans="1:10" x14ac:dyDescent="0.25">
      <c r="C28"/>
      <c r="D28"/>
      <c r="H28"/>
      <c r="I28"/>
    </row>
    <row r="29" spans="1:10" x14ac:dyDescent="0.25">
      <c r="C29"/>
      <c r="D29"/>
      <c r="H29"/>
      <c r="I29"/>
    </row>
    <row r="30" spans="1:10" x14ac:dyDescent="0.25">
      <c r="C30"/>
      <c r="D30"/>
      <c r="H30"/>
      <c r="I30"/>
    </row>
    <row r="31" spans="1:10" x14ac:dyDescent="0.25">
      <c r="C31"/>
      <c r="D31"/>
      <c r="H31"/>
      <c r="I31"/>
    </row>
    <row r="32" spans="1:10" x14ac:dyDescent="0.25">
      <c r="C32"/>
      <c r="D32"/>
      <c r="H32"/>
      <c r="I32"/>
    </row>
    <row r="33" spans="1:9" x14ac:dyDescent="0.25">
      <c r="C33"/>
      <c r="D33"/>
      <c r="H33"/>
      <c r="I33"/>
    </row>
    <row r="34" spans="1:9" x14ac:dyDescent="0.25">
      <c r="C34"/>
      <c r="D34"/>
      <c r="H34"/>
      <c r="I34"/>
    </row>
    <row r="35" spans="1:9" x14ac:dyDescent="0.25">
      <c r="C35"/>
      <c r="D35"/>
      <c r="H35"/>
      <c r="I35"/>
    </row>
    <row r="36" spans="1:9" x14ac:dyDescent="0.25">
      <c r="C36"/>
      <c r="D36"/>
      <c r="H36"/>
      <c r="I36"/>
    </row>
    <row r="37" spans="1:9" x14ac:dyDescent="0.25">
      <c r="C37"/>
      <c r="D37"/>
      <c r="H37"/>
      <c r="I37"/>
    </row>
    <row r="38" spans="1:9" x14ac:dyDescent="0.25">
      <c r="C38"/>
      <c r="D38"/>
      <c r="H38"/>
      <c r="I38"/>
    </row>
    <row r="39" spans="1:9" x14ac:dyDescent="0.25">
      <c r="C39"/>
      <c r="D39"/>
      <c r="H39"/>
      <c r="I39"/>
    </row>
    <row r="40" spans="1:9" x14ac:dyDescent="0.25">
      <c r="C40"/>
      <c r="D40"/>
      <c r="H40"/>
      <c r="I40"/>
    </row>
    <row r="46" spans="1:9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8" x14ac:dyDescent="0.25">
      <c r="C84" s="16">
        <f>C83*C82</f>
        <v>0</v>
      </c>
      <c r="H84" s="16">
        <f>H83*H82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topLeftCell="A10"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10" bestFit="1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2996</v>
      </c>
      <c r="C2" s="4">
        <f t="shared" ref="C2:C16" si="1">B2*1.2</f>
        <v>3595.2</v>
      </c>
      <c r="D2" s="4">
        <f t="shared" ref="D2:D16" si="2">C2*1.2</f>
        <v>4314.24</v>
      </c>
      <c r="E2" s="5">
        <f t="shared" ref="E2:E16" si="3">R2</f>
        <v>164800000</v>
      </c>
      <c r="F2" s="4">
        <f t="shared" ref="F2:F15" si="4">ROUND((E2/B2),0)</f>
        <v>55007</v>
      </c>
      <c r="G2" s="4">
        <f t="shared" ref="G2:G15" si="5">ROUND((E2/C2),0)</f>
        <v>45839</v>
      </c>
      <c r="H2" s="4">
        <f t="shared" ref="H2:H15" si="6">ROUND((E2/D2),0)</f>
        <v>38199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2996</v>
      </c>
      <c r="R2" s="2">
        <v>164800000</v>
      </c>
      <c r="S2" s="2"/>
    </row>
    <row r="3" spans="1:19" x14ac:dyDescent="0.25">
      <c r="A3" s="4">
        <v>2</v>
      </c>
      <c r="B3" s="4">
        <f t="shared" si="0"/>
        <v>2996</v>
      </c>
      <c r="C3" s="4">
        <f t="shared" si="1"/>
        <v>3595.2</v>
      </c>
      <c r="D3" s="4">
        <f t="shared" si="2"/>
        <v>4314.24</v>
      </c>
      <c r="E3" s="5">
        <f t="shared" si="3"/>
        <v>164800000</v>
      </c>
      <c r="F3" s="4">
        <f t="shared" si="4"/>
        <v>55007</v>
      </c>
      <c r="G3" s="4">
        <f t="shared" si="5"/>
        <v>45839</v>
      </c>
      <c r="H3" s="4">
        <f t="shared" si="6"/>
        <v>38199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2996</v>
      </c>
      <c r="R3" s="2">
        <v>164800000</v>
      </c>
      <c r="S3" s="2"/>
    </row>
    <row r="4" spans="1:19" x14ac:dyDescent="0.25">
      <c r="A4" s="4">
        <v>3</v>
      </c>
      <c r="B4" s="4">
        <f t="shared" si="0"/>
        <v>2465</v>
      </c>
      <c r="C4" s="4">
        <f t="shared" si="1"/>
        <v>2958</v>
      </c>
      <c r="D4" s="4">
        <f t="shared" si="2"/>
        <v>3549.6</v>
      </c>
      <c r="E4" s="5">
        <f t="shared" si="3"/>
        <v>110000000</v>
      </c>
      <c r="F4" s="4">
        <f t="shared" si="4"/>
        <v>44625</v>
      </c>
      <c r="G4" s="76">
        <f t="shared" si="5"/>
        <v>37187</v>
      </c>
      <c r="H4" s="76">
        <f t="shared" si="6"/>
        <v>30989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9"/>
        <v>0</v>
      </c>
      <c r="Q4" s="77">
        <v>2465</v>
      </c>
      <c r="R4" s="78">
        <v>110000000</v>
      </c>
      <c r="S4" s="2"/>
    </row>
    <row r="5" spans="1:19" x14ac:dyDescent="0.25">
      <c r="A5" s="4">
        <v>4</v>
      </c>
      <c r="B5" s="4">
        <f t="shared" si="0"/>
        <v>8000</v>
      </c>
      <c r="C5" s="4">
        <f t="shared" si="1"/>
        <v>9600</v>
      </c>
      <c r="D5" s="4">
        <f t="shared" si="2"/>
        <v>11520</v>
      </c>
      <c r="E5" s="5">
        <f t="shared" si="3"/>
        <v>380000000</v>
      </c>
      <c r="F5" s="4">
        <f t="shared" si="4"/>
        <v>47500</v>
      </c>
      <c r="G5" s="76">
        <f t="shared" si="5"/>
        <v>39583</v>
      </c>
      <c r="H5" s="76">
        <f t="shared" si="6"/>
        <v>32986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8000</v>
      </c>
      <c r="R5" s="78">
        <v>380000000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85</v>
      </c>
    </row>
    <row r="24" spans="1:19" s="9" customFormat="1" x14ac:dyDescent="0.25">
      <c r="F24" s="66"/>
    </row>
    <row r="25" spans="1:19" s="9" customFormat="1" x14ac:dyDescent="0.25">
      <c r="F25" s="67"/>
    </row>
    <row r="26" spans="1:19" s="9" customFormat="1" x14ac:dyDescent="0.25">
      <c r="F26" s="67"/>
    </row>
    <row r="27" spans="1:19" s="9" customFormat="1" x14ac:dyDescent="0.25">
      <c r="C27" s="9" t="s">
        <v>83</v>
      </c>
      <c r="F27" s="67" t="s">
        <v>86</v>
      </c>
    </row>
    <row r="28" spans="1:19" s="9" customFormat="1" x14ac:dyDescent="0.25">
      <c r="C28" s="65" t="s">
        <v>74</v>
      </c>
      <c r="D28" s="65" t="s">
        <v>84</v>
      </c>
      <c r="F28" s="50" t="s">
        <v>70</v>
      </c>
      <c r="G28" s="50">
        <v>13005.71</v>
      </c>
    </row>
    <row r="29" spans="1:19" s="9" customFormat="1" x14ac:dyDescent="0.25">
      <c r="C29" s="65" t="s">
        <v>1</v>
      </c>
      <c r="D29" s="65">
        <v>343200000</v>
      </c>
      <c r="F29" s="50" t="s">
        <v>71</v>
      </c>
      <c r="G29" s="50">
        <v>15613</v>
      </c>
      <c r="H29" s="9">
        <f>G29/G28</f>
        <v>1.2004727154457544</v>
      </c>
      <c r="I29" s="9">
        <f>G29/10.764</f>
        <v>1450.4830917874397</v>
      </c>
      <c r="J29" s="9">
        <v>5000000</v>
      </c>
      <c r="O29" s="9">
        <f>D29/G29</f>
        <v>21981.681931723564</v>
      </c>
    </row>
    <row r="30" spans="1:19" s="9" customFormat="1" x14ac:dyDescent="0.25">
      <c r="F30" s="50" t="s">
        <v>72</v>
      </c>
      <c r="G30" s="50">
        <v>30000</v>
      </c>
    </row>
    <row r="31" spans="1:19" s="9" customFormat="1" x14ac:dyDescent="0.25">
      <c r="C31" s="9" t="s">
        <v>88</v>
      </c>
      <c r="F31" s="68" t="s">
        <v>73</v>
      </c>
      <c r="G31" s="68">
        <f>G29*G30</f>
        <v>468390000</v>
      </c>
      <c r="H31" s="9">
        <f>G31/D29</f>
        <v>1.3647727272727272</v>
      </c>
    </row>
    <row r="32" spans="1:19" s="9" customFormat="1" x14ac:dyDescent="0.25">
      <c r="C32" s="65" t="s">
        <v>74</v>
      </c>
      <c r="D32" s="65" t="s">
        <v>89</v>
      </c>
      <c r="F32" s="68" t="s">
        <v>23</v>
      </c>
      <c r="G32" s="68">
        <f>G31*90%</f>
        <v>421551000</v>
      </c>
    </row>
    <row r="33" spans="3:15" s="9" customFormat="1" x14ac:dyDescent="0.25">
      <c r="C33" s="65" t="s">
        <v>1</v>
      </c>
      <c r="D33" s="65">
        <v>255000000</v>
      </c>
      <c r="F33" s="68" t="s">
        <v>24</v>
      </c>
      <c r="G33" s="68">
        <f>G31*80%</f>
        <v>374712000</v>
      </c>
    </row>
    <row r="34" spans="3:15" s="9" customFormat="1" x14ac:dyDescent="0.25">
      <c r="C34" s="68"/>
      <c r="D34" s="68"/>
    </row>
    <row r="35" spans="3:15" s="9" customFormat="1" x14ac:dyDescent="0.25">
      <c r="C35" s="68"/>
      <c r="D35" s="68"/>
      <c r="F35" s="67" t="s">
        <v>87</v>
      </c>
    </row>
    <row r="36" spans="3:15" s="9" customFormat="1" x14ac:dyDescent="0.25">
      <c r="F36" s="50" t="s">
        <v>70</v>
      </c>
      <c r="G36" s="50">
        <v>13410</v>
      </c>
    </row>
    <row r="37" spans="3:15" s="9" customFormat="1" x14ac:dyDescent="0.25">
      <c r="F37" s="50" t="s">
        <v>71</v>
      </c>
      <c r="G37" s="50">
        <v>16097</v>
      </c>
      <c r="H37" s="9">
        <f>G37/G36</f>
        <v>1.2003728560775542</v>
      </c>
      <c r="I37" s="9">
        <f>G37/10.764</f>
        <v>1495.44778892605</v>
      </c>
      <c r="J37" s="9">
        <v>5000000</v>
      </c>
      <c r="O37" s="9">
        <f>D33/G37</f>
        <v>15841.461141827669</v>
      </c>
    </row>
    <row r="38" spans="3:15" s="9" customFormat="1" x14ac:dyDescent="0.25">
      <c r="F38" s="50" t="s">
        <v>72</v>
      </c>
      <c r="G38" s="50">
        <v>30000</v>
      </c>
    </row>
    <row r="39" spans="3:15" s="9" customFormat="1" x14ac:dyDescent="0.25">
      <c r="F39" s="68" t="s">
        <v>73</v>
      </c>
      <c r="G39" s="68">
        <f>G37*G38</f>
        <v>482910000</v>
      </c>
      <c r="H39" s="9" t="e">
        <f>G39/D37</f>
        <v>#DIV/0!</v>
      </c>
    </row>
    <row r="40" spans="3:15" s="9" customFormat="1" x14ac:dyDescent="0.25">
      <c r="F40" s="68" t="s">
        <v>23</v>
      </c>
      <c r="G40" s="68">
        <f>G39*90%</f>
        <v>434619000</v>
      </c>
    </row>
    <row r="41" spans="3:15" x14ac:dyDescent="0.25">
      <c r="F41" s="68" t="s">
        <v>24</v>
      </c>
      <c r="G41" s="68">
        <f>G39*80%</f>
        <v>386328000</v>
      </c>
      <c r="H41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2023-10-26T10:04:45Z</dcterms:modified>
</cp:coreProperties>
</file>