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Mumbai\Punjab National Bank\MCC 2 Fort P M Road Branch\Mohammad Yunus Mohammad Isaa - 3749 - Flat - Asmita\"/>
    </mc:Choice>
  </mc:AlternateContent>
  <xr:revisionPtr revIDLastSave="0" documentId="13_ncr:1_{9F0DA65D-39F2-4676-88DF-00EEA346AD45}" xr6:coauthVersionLast="47" xr6:coauthVersionMax="47" xr10:uidLastSave="{00000000-0000-0000-0000-000000000000}"/>
  <bookViews>
    <workbookView xWindow="-120" yWindow="-120" windowWidth="29040" windowHeight="15720" tabRatio="932" activeTab="4" xr2:uid="{00000000-000D-0000-FFFF-FFFF00000000}"/>
  </bookViews>
  <sheets>
    <sheet name="Depreciation" sheetId="25" r:id="rId1"/>
    <sheet name="Site Measurement" sheetId="24" r:id="rId2"/>
    <sheet name="Annexure" sheetId="26" r:id="rId3"/>
    <sheet name="Calculation" sheetId="23" r:id="rId4"/>
    <sheet name="22-23" sheetId="4" r:id="rId5"/>
    <sheet name="Sheet1" sheetId="13" r:id="rId6"/>
    <sheet name="Sheet2" sheetId="14" r:id="rId7"/>
    <sheet name="Sheet3" sheetId="15" r:id="rId8"/>
    <sheet name="Sheet4" sheetId="16" r:id="rId9"/>
    <sheet name="Sheet5" sheetId="17" r:id="rId10"/>
    <sheet name="Sheet6" sheetId="18" r:id="rId11"/>
    <sheet name="Sheet7" sheetId="19" r:id="rId12"/>
    <sheet name="Sheet8" sheetId="20" r:id="rId13"/>
    <sheet name="Sheet9" sheetId="21" r:id="rId14"/>
    <sheet name="Sheet10" sheetId="22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23" l="1"/>
  <c r="M5" i="26" l="1"/>
  <c r="H5" i="26"/>
  <c r="I5" i="26" s="1"/>
  <c r="H4" i="26"/>
  <c r="J4" i="26" s="1"/>
  <c r="I4" i="26" l="1"/>
  <c r="J5" i="26"/>
  <c r="M4" i="26" l="1"/>
  <c r="H3" i="26"/>
  <c r="H6" i="26" s="1"/>
  <c r="M3" i="26"/>
  <c r="G31" i="4"/>
  <c r="Q11" i="4"/>
  <c r="P10" i="4"/>
  <c r="P9" i="4"/>
  <c r="P8" i="4"/>
  <c r="P7" i="4"/>
  <c r="P6" i="4"/>
  <c r="J3" i="26" l="1"/>
  <c r="J6" i="26" s="1"/>
  <c r="I3" i="26"/>
  <c r="I6" i="26" s="1"/>
  <c r="G29" i="4"/>
  <c r="H29" i="4" s="1"/>
  <c r="C5" i="25"/>
  <c r="C4" i="25"/>
  <c r="C3" i="25"/>
  <c r="Q2" i="4"/>
  <c r="Q3" i="4"/>
  <c r="B3" i="4" s="1"/>
  <c r="C3" i="4" s="1"/>
  <c r="D3" i="4" s="1"/>
  <c r="P4" i="4"/>
  <c r="P5" i="4"/>
  <c r="Q6" i="4"/>
  <c r="B6" i="4" s="1"/>
  <c r="C6" i="4" s="1"/>
  <c r="Q7" i="4"/>
  <c r="B7" i="4" s="1"/>
  <c r="C7" i="4" s="1"/>
  <c r="D7" i="4" s="1"/>
  <c r="Q8" i="4"/>
  <c r="Q9" i="4"/>
  <c r="B9" i="4" s="1"/>
  <c r="C9" i="4" s="1"/>
  <c r="D9" i="4" s="1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B11" i="4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G33" i="4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/>
  <c r="C13" i="23" s="1"/>
  <c r="C16" i="23" s="1"/>
  <c r="C19" i="23" s="1"/>
  <c r="C20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<sst xmlns="http://schemas.openxmlformats.org/spreadsheetml/2006/main" count="158" uniqueCount="108">
  <si>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</si>
  <si>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</si>
  <si>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</si>
  <si>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</si>
  <si>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</si>
  <si>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</si>
  <si>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</si>
  <si>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</si>
  <si>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</si>
  <si>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</si>
  <si>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</si>
  <si>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</si>
  <si>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</si>
  <si>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</si>
  <si>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</si>
  <si>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</si>
  <si>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</si>
  <si>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</si>
  <si>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</si>
  <si>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</si>
  <si>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</si>
  <si>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</si>
  <si>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</si>
  <si>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</si>
  <si>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</si>
  <si>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</si>
  <si>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</si>
  <si>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</si>
  <si>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</si>
  <si>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</si>
  <si>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</si>
  <si>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</si>
  <si>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</si>
  <si>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</si>
  <si>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</si>
  <si>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</si>
  <si>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</si>
  <si>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</si>
  <si>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</si>
  <si>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</si>
  <si>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</si>
  <si>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</si>
  <si>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</si>
  <si>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</si>
  <si>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</si>
  <si>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</si>
  <si>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</si>
  <si>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</si>
  <si>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</si>
  <si>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</si>
  <si>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</si>
  <si>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</si>
  <si>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</si>
  <si>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</si>
  <si>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</si>
  <si>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</si>
  <si>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</si>
  <si>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</si>
  <si>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</si>
  <si>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</si>
  <si>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</si>
  <si>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</si>
  <si>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</si>
  <si>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</si>
  <si>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</si>
  <si>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</si>
  <si>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</si>
  <si>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</si>
  <si>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</si>
  <si>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</si>
  <si>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</si>
  <si>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</si>
  <si>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</si>
  <si>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</si>
  <si>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</si>
  <si>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</si>
  <si>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</si>
  <si>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</si>
  <si>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</si>
  <si>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</si>
  <si>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</si>
  <si>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</si>
  <si>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</si>
  <si>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</si>
  <si>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</si>
  <si>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IGR-22.08.23</t>
  </si>
  <si>
    <t>IGR-17.08.23</t>
  </si>
  <si>
    <t>IGR-07.06.23</t>
  </si>
  <si>
    <t>IGR-21.02.23</t>
  </si>
  <si>
    <t>IGR-02.02.23</t>
  </si>
  <si>
    <t>IGR-12.01.23</t>
  </si>
  <si>
    <t>Name of Client</t>
  </si>
  <si>
    <t>Property Address</t>
  </si>
  <si>
    <t>Docs Received</t>
  </si>
  <si>
    <t>Docs Pending</t>
  </si>
  <si>
    <t>Flat No. 1103, 11th Floor, A Wing, Asmita Ascon Acres - I, Naya Nagar, Mira Road (East)</t>
  </si>
  <si>
    <t>Rate on CA</t>
  </si>
  <si>
    <t>Agreement for Sale, Maintenance Bill, Property Tax, Commencement Certificate</t>
  </si>
  <si>
    <t>Occupancy Certificate, Approved Plan</t>
  </si>
  <si>
    <t>Mohd Yunus Mohd Issa</t>
  </si>
  <si>
    <t>Mohammed Kalim Khan &amp; Mohammed Safique Khan</t>
  </si>
  <si>
    <t>Flat No. 1005, 10th Floor, Type A, Building No. 2, Orchid Ozon, Mahajanwadi, Western Express Highway, Near Dahisar Check Naka, Mira Road (East)</t>
  </si>
  <si>
    <t>Occupancy Certificate, Maintenance Bill</t>
  </si>
  <si>
    <t>Mohammed Safique Khan &amp; Mohammed Kalim Khan</t>
  </si>
  <si>
    <t>Flat No. 1006, 10th Floor, Type A, Building No. 2, Orchid Ozon, Mahajanwadi, Western Express Highway, Near Dahisar Check Naka, Mira Road (East)</t>
  </si>
  <si>
    <t>Total Value</t>
  </si>
  <si>
    <t>Agreement for Sale, Commencement Certificate, Electricity Bill, Property Tax, ApprovedPlan</t>
  </si>
  <si>
    <t>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</si>
</sst>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0" fontId="3" fillId="0" borderId="4" xfId="0" applyFont="1" applyBorder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2" fillId="2" borderId="4" xfId="0" applyFont="1" applyFill="1" applyBorder="1"/>
    <xf numFmtId="0" fontId="1" fillId="2" borderId="0" xfId="0" applyFont="1" applyFill="1"/>
    <xf numFmtId="4" fontId="0" fillId="2" borderId="0" xfId="0" applyNumberFormat="1" applyFill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43" fontId="0" fillId="0" borderId="9" xfId="1" applyFont="1" applyBorder="1" applyAlignment="1">
      <alignment vertical="center"/>
    </xf>
    <xf numFmtId="43" fontId="0" fillId="0" borderId="9" xfId="1" applyFon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2" fillId="0" borderId="9" xfId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2" fillId="0" borderId="9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288002</xdr:colOff>
      <xdr:row>48</xdr:row>
      <xdr:rowOff>115555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7FEFF6-EC15-5A52-B634-6519AC095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37602" cy="8992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26</xdr:col>
      <xdr:colOff>440423</xdr:colOff>
      <xdr:row>47</xdr:row>
      <xdr:rowOff>29827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63B791-3D2F-9A7C-DF7A-74E2D98FA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6290023" cy="89738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163990</xdr:colOff>
      <xdr:row>47</xdr:row>
      <xdr:rowOff>10776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77F09A-893F-016B-EA94-8CA7AEECF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94390" cy="89642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23</xdr:col>
      <xdr:colOff>525905</xdr:colOff>
      <xdr:row>48</xdr:row>
      <xdr:rowOff>58361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4AD150-D922-2673-23C8-12D73D91F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4546705" cy="86784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860AC6-90A1-81F7-85D9-20A366574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E5791E-DBC1-3E1C-5B7D-A845CAC2C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1AA389-CE10-9D37-3305-08F25FAA7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DE4715-6B4C-E90F-4000-F9454E07C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0CEE9D-600F-53C0-1E39-C166F9F14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3CC3C0-3A00-087B-D8F5-16406EA9F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8" sqref="C8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6" t="s">
        <v>77</v>
      </c>
      <c r="C3" s="57">
        <f>374860*0.85</f>
        <v>318631</v>
      </c>
      <c r="D3" s="46"/>
      <c r="E3" s="46"/>
      <c r="F3" s="46"/>
      <c r="H3" s="60" t="s">
        <v>37</v>
      </c>
      <c r="I3" s="60"/>
      <c r="J3" s="60" t="s">
        <v>38</v>
      </c>
      <c r="K3" s="60" t="s">
        <v>39</v>
      </c>
      <c r="L3" s="60" t="s">
        <v>40</v>
      </c>
    </row>
    <row r="4" spans="2:12" x14ac:dyDescent="0.25">
      <c r="B4" s="46" t="s">
        <v>83</v>
      </c>
      <c r="C4" s="57">
        <f>C3*10%</f>
        <v>31863.100000000002</v>
      </c>
      <c r="D4" s="46"/>
      <c r="E4" s="46"/>
      <c r="F4" s="46"/>
      <c r="H4" s="61" t="s">
        <v>41</v>
      </c>
      <c r="I4" s="46" t="s">
        <v>42</v>
      </c>
      <c r="J4" s="46" t="s">
        <v>43</v>
      </c>
      <c r="K4" s="46">
        <v>2554.8123374210331</v>
      </c>
      <c r="L4" s="46">
        <v>2248.2348569305091</v>
      </c>
    </row>
    <row r="5" spans="2:12" x14ac:dyDescent="0.25">
      <c r="B5" s="46" t="s">
        <v>78</v>
      </c>
      <c r="C5" s="62">
        <f>C3+C4</f>
        <v>350494.1</v>
      </c>
      <c r="D5" s="63" t="s">
        <v>62</v>
      </c>
      <c r="E5" s="64">
        <f>C5/10.764</f>
        <v>32561.696395392046</v>
      </c>
      <c r="F5" s="63" t="s">
        <v>63</v>
      </c>
      <c r="H5" s="65" t="s">
        <v>44</v>
      </c>
      <c r="I5" s="61">
        <v>0.95</v>
      </c>
      <c r="J5" s="46"/>
      <c r="K5" s="46" t="s">
        <v>45</v>
      </c>
      <c r="L5" s="46" t="s">
        <v>42</v>
      </c>
    </row>
    <row r="6" spans="2:12" x14ac:dyDescent="0.25">
      <c r="B6" s="46" t="s">
        <v>79</v>
      </c>
      <c r="C6" s="57">
        <v>29400</v>
      </c>
      <c r="D6" s="46"/>
      <c r="E6" s="46"/>
      <c r="F6" s="46"/>
      <c r="H6" s="66" t="s">
        <v>46</v>
      </c>
      <c r="I6" s="61">
        <v>0.9</v>
      </c>
      <c r="J6" s="46" t="s">
        <v>47</v>
      </c>
      <c r="K6" s="46" t="s">
        <v>48</v>
      </c>
      <c r="L6" s="46" t="s">
        <v>49</v>
      </c>
    </row>
    <row r="7" spans="2:12" x14ac:dyDescent="0.25">
      <c r="B7" s="46" t="s">
        <v>80</v>
      </c>
      <c r="C7" s="57">
        <f>C5-C6</f>
        <v>321094.09999999998</v>
      </c>
      <c r="D7" s="46"/>
      <c r="E7" s="46"/>
      <c r="F7" s="46"/>
      <c r="H7" s="65" t="s">
        <v>50</v>
      </c>
      <c r="I7" s="61">
        <v>0.8</v>
      </c>
      <c r="J7" s="46"/>
      <c r="K7" s="65" t="s">
        <v>46</v>
      </c>
      <c r="L7" s="61">
        <v>0.05</v>
      </c>
    </row>
    <row r="8" spans="2:12" ht="30" x14ac:dyDescent="0.25">
      <c r="B8" s="67" t="s">
        <v>81</v>
      </c>
      <c r="C8" s="57">
        <f>C7*D13%</f>
        <v>256875.28</v>
      </c>
      <c r="D8" s="46"/>
      <c r="E8" s="46"/>
      <c r="F8" s="46"/>
      <c r="H8" s="65" t="s">
        <v>51</v>
      </c>
      <c r="I8" s="61">
        <v>0.7</v>
      </c>
      <c r="J8" s="46"/>
      <c r="K8" s="68" t="s">
        <v>52</v>
      </c>
      <c r="L8" s="61">
        <v>0.1</v>
      </c>
    </row>
    <row r="9" spans="2:12" x14ac:dyDescent="0.25">
      <c r="B9" s="46" t="s">
        <v>82</v>
      </c>
      <c r="C9" s="62">
        <f>C6+C8</f>
        <v>286275.28000000003</v>
      </c>
      <c r="D9" s="63" t="s">
        <v>62</v>
      </c>
      <c r="E9" s="64">
        <f>C9/10.764</f>
        <v>26595.622445187666</v>
      </c>
      <c r="F9" s="63" t="s">
        <v>63</v>
      </c>
      <c r="H9" s="65" t="s">
        <v>53</v>
      </c>
      <c r="I9" s="61">
        <v>0.6</v>
      </c>
      <c r="J9" s="46"/>
      <c r="K9" s="46" t="s">
        <v>54</v>
      </c>
      <c r="L9" s="61">
        <v>0.15</v>
      </c>
    </row>
    <row r="10" spans="2:12" x14ac:dyDescent="0.25">
      <c r="C10" s="69"/>
      <c r="H10" s="46" t="s">
        <v>55</v>
      </c>
      <c r="I10" s="61">
        <v>0.5</v>
      </c>
      <c r="J10" s="46"/>
      <c r="K10" s="46" t="s">
        <v>56</v>
      </c>
      <c r="L10" s="61">
        <v>0.2</v>
      </c>
    </row>
    <row r="11" spans="2:12" x14ac:dyDescent="0.25">
      <c r="B11" s="52" t="s">
        <v>68</v>
      </c>
      <c r="C11" s="71">
        <f>Calculation!D7</f>
        <v>2023</v>
      </c>
      <c r="H11" s="46" t="s">
        <v>57</v>
      </c>
      <c r="I11" s="61">
        <v>0.4</v>
      </c>
      <c r="J11" s="46"/>
      <c r="K11" s="46"/>
      <c r="L11" s="46"/>
    </row>
    <row r="12" spans="2:12" x14ac:dyDescent="0.25">
      <c r="B12" s="52" t="s">
        <v>69</v>
      </c>
      <c r="C12" s="71">
        <f>Calculation!D8</f>
        <v>2003</v>
      </c>
      <c r="D12" s="70">
        <v>100</v>
      </c>
      <c r="H12" s="46" t="s">
        <v>58</v>
      </c>
      <c r="I12" s="61">
        <v>0.3</v>
      </c>
      <c r="J12" s="46"/>
      <c r="K12" s="46"/>
      <c r="L12" s="46"/>
    </row>
    <row r="13" spans="2:12" x14ac:dyDescent="0.25">
      <c r="B13" s="52" t="s">
        <v>70</v>
      </c>
      <c r="C13" s="71">
        <f>C11-C12</f>
        <v>20</v>
      </c>
      <c r="D13" s="70">
        <f>D12-C13</f>
        <v>80</v>
      </c>
    </row>
    <row r="15" spans="2:12" x14ac:dyDescent="0.25">
      <c r="B15" s="46" t="s">
        <v>59</v>
      </c>
      <c r="C15" s="57">
        <v>93700</v>
      </c>
      <c r="D15" s="46"/>
      <c r="E15" s="46"/>
      <c r="F15" s="46"/>
    </row>
    <row r="16" spans="2:12" x14ac:dyDescent="0.25">
      <c r="B16" s="46" t="s">
        <v>60</v>
      </c>
      <c r="C16" s="57">
        <f>C15*5%</f>
        <v>4685</v>
      </c>
      <c r="D16" s="46"/>
      <c r="E16" s="46"/>
      <c r="F16" s="46"/>
    </row>
    <row r="17" spans="2:6" x14ac:dyDescent="0.25">
      <c r="B17" s="46" t="s">
        <v>61</v>
      </c>
      <c r="C17" s="62">
        <f>C15+C16</f>
        <v>98385</v>
      </c>
      <c r="D17" s="63" t="s">
        <v>62</v>
      </c>
      <c r="E17" s="64">
        <f>C17/10.764</f>
        <v>9140.1895206243044</v>
      </c>
      <c r="F17" s="63" t="s">
        <v>63</v>
      </c>
    </row>
    <row r="18" spans="2:6" x14ac:dyDescent="0.25">
      <c r="B18" s="46" t="s">
        <v>65</v>
      </c>
      <c r="C18" s="57">
        <v>26620</v>
      </c>
      <c r="D18" s="46"/>
      <c r="E18" s="46"/>
      <c r="F18" s="46"/>
    </row>
    <row r="19" spans="2:6" x14ac:dyDescent="0.25">
      <c r="B19" s="46" t="s">
        <v>66</v>
      </c>
      <c r="C19" s="57">
        <f>C17-C18</f>
        <v>71765</v>
      </c>
      <c r="D19" s="46"/>
      <c r="E19" s="46"/>
      <c r="F19" s="46"/>
    </row>
    <row r="20" spans="2:6" ht="45" x14ac:dyDescent="0.25">
      <c r="B20" s="67" t="s">
        <v>67</v>
      </c>
      <c r="C20" s="57">
        <f>C18*80%</f>
        <v>21296</v>
      </c>
      <c r="D20" s="46"/>
      <c r="E20" s="46"/>
      <c r="F20" s="46"/>
    </row>
    <row r="21" spans="2:6" x14ac:dyDescent="0.25">
      <c r="B21" s="46" t="s">
        <v>64</v>
      </c>
      <c r="C21" s="62">
        <f>C19+C20</f>
        <v>93061</v>
      </c>
      <c r="D21" s="63" t="s">
        <v>62</v>
      </c>
      <c r="E21" s="64">
        <f>C21/10.764</f>
        <v>8645.5778520995918</v>
      </c>
      <c r="F21" s="63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3" t="s">
        <v>29</v>
      </c>
      <c r="B1" s="43" t="s">
        <v>30</v>
      </c>
      <c r="C1" s="43" t="s">
        <v>31</v>
      </c>
      <c r="D1" s="43" t="s">
        <v>30</v>
      </c>
      <c r="E1" s="44" t="s">
        <v>32</v>
      </c>
      <c r="F1" s="44" t="s">
        <v>33</v>
      </c>
      <c r="G1" s="44" t="s">
        <v>34</v>
      </c>
      <c r="H1" s="44" t="s">
        <v>34</v>
      </c>
      <c r="I1" s="45" t="s">
        <v>35</v>
      </c>
      <c r="J1" s="45" t="s">
        <v>36</v>
      </c>
      <c r="K1" s="89"/>
      <c r="L1" s="89"/>
      <c r="M1" s="89"/>
      <c r="N1" s="89"/>
      <c r="O1" s="89"/>
      <c r="P1" s="89"/>
      <c r="Q1" s="89"/>
      <c r="R1" s="89"/>
    </row>
    <row r="2" spans="1:23" ht="16.5" x14ac:dyDescent="0.3">
      <c r="A2" s="43">
        <v>0</v>
      </c>
      <c r="B2" s="43">
        <v>0</v>
      </c>
      <c r="C2" s="43">
        <v>0</v>
      </c>
      <c r="D2" s="43">
        <v>0</v>
      </c>
      <c r="E2" s="44">
        <f t="shared" ref="E2:I23" si="0">B2/12</f>
        <v>0</v>
      </c>
      <c r="F2" s="44">
        <f t="shared" ref="F2:F30" si="1">D2/12</f>
        <v>0</v>
      </c>
      <c r="G2" s="44">
        <f t="shared" ref="G2:G30" si="2">A2+E2</f>
        <v>0</v>
      </c>
      <c r="H2" s="44">
        <f t="shared" ref="H2:H30" si="3">C2+F2</f>
        <v>0</v>
      </c>
      <c r="I2" s="45">
        <f t="shared" ref="I2:I22" si="4">G2*H2</f>
        <v>0</v>
      </c>
      <c r="J2" s="45">
        <f>I2</f>
        <v>0</v>
      </c>
      <c r="K2" s="46"/>
      <c r="L2" s="46"/>
      <c r="M2" s="46"/>
      <c r="N2" s="47"/>
      <c r="O2" s="46"/>
      <c r="P2" s="46"/>
      <c r="Q2" s="46"/>
      <c r="R2" s="46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3">
        <v>0</v>
      </c>
      <c r="B3" s="43">
        <v>0</v>
      </c>
      <c r="C3" s="43">
        <v>0</v>
      </c>
      <c r="D3" s="43">
        <v>0</v>
      </c>
      <c r="E3" s="44">
        <f t="shared" si="0"/>
        <v>0</v>
      </c>
      <c r="F3" s="44">
        <f t="shared" si="1"/>
        <v>0</v>
      </c>
      <c r="G3" s="44">
        <f t="shared" si="2"/>
        <v>0</v>
      </c>
      <c r="H3" s="44">
        <f t="shared" si="3"/>
        <v>0</v>
      </c>
      <c r="I3" s="45">
        <f t="shared" si="4"/>
        <v>0</v>
      </c>
      <c r="J3" s="45">
        <f>J2+I3</f>
        <v>0</v>
      </c>
      <c r="K3" s="46"/>
      <c r="L3" s="46"/>
      <c r="M3" s="46"/>
      <c r="N3" s="47"/>
      <c r="O3" s="46"/>
      <c r="P3" s="46"/>
      <c r="Q3" s="46"/>
      <c r="R3" s="46"/>
      <c r="S3" s="41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3">
        <v>0</v>
      </c>
      <c r="B4" s="43">
        <v>0</v>
      </c>
      <c r="C4" s="43">
        <v>0</v>
      </c>
      <c r="D4" s="43">
        <v>0</v>
      </c>
      <c r="E4" s="44">
        <f t="shared" si="0"/>
        <v>0</v>
      </c>
      <c r="F4" s="44">
        <f t="shared" si="1"/>
        <v>0</v>
      </c>
      <c r="G4" s="44">
        <f t="shared" si="2"/>
        <v>0</v>
      </c>
      <c r="H4" s="44">
        <f t="shared" si="3"/>
        <v>0</v>
      </c>
      <c r="I4" s="45">
        <f t="shared" si="4"/>
        <v>0</v>
      </c>
      <c r="J4" s="45">
        <f t="shared" ref="J4:J30" si="5">J3+I4</f>
        <v>0</v>
      </c>
      <c r="K4" s="46"/>
      <c r="L4" s="46"/>
      <c r="M4" s="46"/>
      <c r="N4" s="46"/>
      <c r="O4" s="46"/>
      <c r="P4" s="46"/>
      <c r="Q4" s="46"/>
      <c r="R4" s="46"/>
      <c r="S4" s="48" t="s">
        <v>44</v>
      </c>
      <c r="T4" s="41">
        <v>0.95</v>
      </c>
      <c r="V4" t="s">
        <v>45</v>
      </c>
      <c r="W4" t="s">
        <v>42</v>
      </c>
    </row>
    <row r="5" spans="1:23" ht="16.5" x14ac:dyDescent="0.3">
      <c r="A5" s="43">
        <v>0</v>
      </c>
      <c r="B5" s="43">
        <v>0</v>
      </c>
      <c r="C5" s="43">
        <v>0</v>
      </c>
      <c r="D5" s="43">
        <v>0</v>
      </c>
      <c r="E5" s="44">
        <f t="shared" si="0"/>
        <v>0</v>
      </c>
      <c r="F5" s="44">
        <f t="shared" si="1"/>
        <v>0</v>
      </c>
      <c r="G5" s="44">
        <f t="shared" si="2"/>
        <v>0</v>
      </c>
      <c r="H5" s="44">
        <f t="shared" si="3"/>
        <v>0</v>
      </c>
      <c r="I5" s="45">
        <f t="shared" si="4"/>
        <v>0</v>
      </c>
      <c r="J5" s="45">
        <f t="shared" si="5"/>
        <v>0</v>
      </c>
      <c r="K5" s="46"/>
      <c r="L5" s="46"/>
      <c r="M5" s="46"/>
      <c r="N5" s="46">
        <f t="shared" ref="N5:N11" si="6">L5*M5</f>
        <v>0</v>
      </c>
      <c r="O5" s="46"/>
      <c r="P5" s="46"/>
      <c r="Q5" s="46"/>
      <c r="R5" s="47"/>
      <c r="S5" s="49" t="s">
        <v>46</v>
      </c>
      <c r="T5" s="41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3">
        <v>0</v>
      </c>
      <c r="B6" s="43">
        <v>0</v>
      </c>
      <c r="C6" s="43">
        <v>0</v>
      </c>
      <c r="D6" s="43">
        <v>0</v>
      </c>
      <c r="E6" s="44">
        <f t="shared" si="0"/>
        <v>0</v>
      </c>
      <c r="F6" s="44">
        <f t="shared" si="1"/>
        <v>0</v>
      </c>
      <c r="G6" s="44">
        <f t="shared" si="2"/>
        <v>0</v>
      </c>
      <c r="H6" s="44">
        <f t="shared" si="3"/>
        <v>0</v>
      </c>
      <c r="I6" s="45">
        <f t="shared" si="4"/>
        <v>0</v>
      </c>
      <c r="J6" s="45">
        <f t="shared" si="5"/>
        <v>0</v>
      </c>
      <c r="K6" s="46"/>
      <c r="L6" s="46"/>
      <c r="M6" s="46"/>
      <c r="N6" s="46">
        <f t="shared" si="6"/>
        <v>0</v>
      </c>
      <c r="O6" s="46"/>
      <c r="P6" s="46"/>
      <c r="Q6" s="46"/>
      <c r="R6" s="47"/>
      <c r="S6" s="48" t="s">
        <v>50</v>
      </c>
      <c r="T6" s="41">
        <v>0.8</v>
      </c>
      <c r="V6" s="48" t="s">
        <v>46</v>
      </c>
      <c r="W6" s="41">
        <v>0.05</v>
      </c>
    </row>
    <row r="7" spans="1:23" ht="16.5" x14ac:dyDescent="0.3">
      <c r="A7" s="43">
        <v>0</v>
      </c>
      <c r="B7" s="43">
        <v>0</v>
      </c>
      <c r="C7" s="43">
        <v>0</v>
      </c>
      <c r="D7" s="43">
        <v>0</v>
      </c>
      <c r="E7" s="44">
        <f t="shared" si="0"/>
        <v>0</v>
      </c>
      <c r="F7" s="44">
        <f t="shared" si="1"/>
        <v>0</v>
      </c>
      <c r="G7" s="44">
        <f t="shared" si="2"/>
        <v>0</v>
      </c>
      <c r="H7" s="44">
        <f t="shared" si="3"/>
        <v>0</v>
      </c>
      <c r="I7" s="45">
        <f t="shared" si="4"/>
        <v>0</v>
      </c>
      <c r="J7" s="45">
        <f t="shared" si="5"/>
        <v>0</v>
      </c>
      <c r="K7" s="46"/>
      <c r="L7" s="46"/>
      <c r="M7" s="46"/>
      <c r="N7" s="46">
        <f t="shared" si="6"/>
        <v>0</v>
      </c>
      <c r="O7" s="46"/>
      <c r="P7" s="46"/>
      <c r="Q7" s="46"/>
      <c r="R7" s="47"/>
      <c r="S7" s="48" t="s">
        <v>51</v>
      </c>
      <c r="T7" s="41">
        <v>0.7</v>
      </c>
      <c r="V7" s="50" t="s">
        <v>52</v>
      </c>
      <c r="W7" s="41">
        <v>0.1</v>
      </c>
    </row>
    <row r="8" spans="1:23" ht="16.5" x14ac:dyDescent="0.3">
      <c r="A8" s="43">
        <v>0</v>
      </c>
      <c r="B8" s="43">
        <v>0</v>
      </c>
      <c r="C8" s="43">
        <v>0</v>
      </c>
      <c r="D8" s="43">
        <v>0</v>
      </c>
      <c r="E8" s="44">
        <f t="shared" si="0"/>
        <v>0</v>
      </c>
      <c r="F8" s="44">
        <f t="shared" si="1"/>
        <v>0</v>
      </c>
      <c r="G8" s="44">
        <f t="shared" si="2"/>
        <v>0</v>
      </c>
      <c r="H8" s="44">
        <f t="shared" si="3"/>
        <v>0</v>
      </c>
      <c r="I8" s="45">
        <f t="shared" si="4"/>
        <v>0</v>
      </c>
      <c r="J8" s="45">
        <f t="shared" si="5"/>
        <v>0</v>
      </c>
      <c r="K8" s="46"/>
      <c r="L8" s="46"/>
      <c r="M8" s="46"/>
      <c r="N8" s="46">
        <f t="shared" si="6"/>
        <v>0</v>
      </c>
      <c r="O8" s="46"/>
      <c r="P8" s="46"/>
      <c r="Q8" s="46"/>
      <c r="R8" s="47"/>
      <c r="S8" s="48" t="s">
        <v>53</v>
      </c>
      <c r="T8" s="41">
        <v>0.6</v>
      </c>
      <c r="V8" t="s">
        <v>54</v>
      </c>
      <c r="W8" s="41">
        <v>0.15</v>
      </c>
    </row>
    <row r="9" spans="1:23" ht="16.5" x14ac:dyDescent="0.3">
      <c r="A9" s="43">
        <v>0</v>
      </c>
      <c r="B9" s="43">
        <v>0</v>
      </c>
      <c r="C9" s="43">
        <v>0</v>
      </c>
      <c r="D9" s="43">
        <v>0</v>
      </c>
      <c r="E9" s="44">
        <f t="shared" si="0"/>
        <v>0</v>
      </c>
      <c r="F9" s="44">
        <f t="shared" si="1"/>
        <v>0</v>
      </c>
      <c r="G9" s="44">
        <f t="shared" si="2"/>
        <v>0</v>
      </c>
      <c r="H9" s="44">
        <f t="shared" si="3"/>
        <v>0</v>
      </c>
      <c r="I9" s="45">
        <f t="shared" si="4"/>
        <v>0</v>
      </c>
      <c r="J9" s="45">
        <f t="shared" si="5"/>
        <v>0</v>
      </c>
      <c r="K9" s="46"/>
      <c r="L9" s="46"/>
      <c r="M9" s="46"/>
      <c r="N9" s="46">
        <f t="shared" si="6"/>
        <v>0</v>
      </c>
      <c r="O9" s="46"/>
      <c r="P9" s="46"/>
      <c r="Q9" s="46"/>
      <c r="R9" s="47"/>
      <c r="S9" t="s">
        <v>55</v>
      </c>
      <c r="T9" s="41">
        <v>0.5</v>
      </c>
      <c r="V9" t="s">
        <v>56</v>
      </c>
      <c r="W9" s="41">
        <v>0.2</v>
      </c>
    </row>
    <row r="10" spans="1:23" ht="16.5" x14ac:dyDescent="0.3">
      <c r="A10" s="43">
        <v>0</v>
      </c>
      <c r="B10" s="43">
        <v>0</v>
      </c>
      <c r="C10" s="43">
        <v>0</v>
      </c>
      <c r="D10" s="43">
        <v>0</v>
      </c>
      <c r="E10" s="44">
        <f t="shared" si="0"/>
        <v>0</v>
      </c>
      <c r="F10" s="44">
        <f t="shared" si="1"/>
        <v>0</v>
      </c>
      <c r="G10" s="44">
        <f t="shared" si="2"/>
        <v>0</v>
      </c>
      <c r="H10" s="44">
        <f t="shared" si="3"/>
        <v>0</v>
      </c>
      <c r="I10" s="45">
        <f t="shared" si="4"/>
        <v>0</v>
      </c>
      <c r="J10" s="45">
        <f t="shared" si="5"/>
        <v>0</v>
      </c>
      <c r="K10" s="46"/>
      <c r="L10" s="46"/>
      <c r="M10" s="46"/>
      <c r="N10" s="46">
        <f t="shared" si="6"/>
        <v>0</v>
      </c>
      <c r="O10" s="46"/>
      <c r="P10" s="46"/>
      <c r="Q10" s="46"/>
      <c r="R10" s="47"/>
      <c r="S10" t="s">
        <v>57</v>
      </c>
      <c r="T10" s="41">
        <v>0.4</v>
      </c>
    </row>
    <row r="11" spans="1:23" ht="16.5" x14ac:dyDescent="0.3">
      <c r="A11" s="43">
        <v>0</v>
      </c>
      <c r="B11" s="43">
        <v>0</v>
      </c>
      <c r="C11" s="43">
        <v>0</v>
      </c>
      <c r="D11" s="43">
        <v>0</v>
      </c>
      <c r="E11" s="44">
        <f t="shared" si="0"/>
        <v>0</v>
      </c>
      <c r="F11" s="44">
        <f t="shared" si="1"/>
        <v>0</v>
      </c>
      <c r="G11" s="44">
        <f t="shared" si="2"/>
        <v>0</v>
      </c>
      <c r="H11" s="44">
        <f t="shared" si="3"/>
        <v>0</v>
      </c>
      <c r="I11" s="45">
        <f t="shared" si="4"/>
        <v>0</v>
      </c>
      <c r="J11" s="45">
        <f t="shared" si="5"/>
        <v>0</v>
      </c>
      <c r="K11" s="46"/>
      <c r="L11" s="46"/>
      <c r="M11" s="46"/>
      <c r="N11" s="46">
        <f t="shared" si="6"/>
        <v>0</v>
      </c>
      <c r="O11" s="46"/>
      <c r="P11" s="46"/>
      <c r="Q11" s="46"/>
      <c r="R11" s="47"/>
      <c r="T11" s="41"/>
    </row>
    <row r="12" spans="1:23" ht="16.5" x14ac:dyDescent="0.3">
      <c r="A12" s="43">
        <v>0</v>
      </c>
      <c r="B12" s="43">
        <v>0</v>
      </c>
      <c r="C12" s="43">
        <v>0</v>
      </c>
      <c r="D12" s="43">
        <v>0</v>
      </c>
      <c r="E12" s="44">
        <f t="shared" si="0"/>
        <v>0</v>
      </c>
      <c r="F12" s="44">
        <f t="shared" si="1"/>
        <v>0</v>
      </c>
      <c r="G12" s="44">
        <f t="shared" si="2"/>
        <v>0</v>
      </c>
      <c r="H12" s="44">
        <f t="shared" si="3"/>
        <v>0</v>
      </c>
      <c r="I12" s="51">
        <f t="shared" si="4"/>
        <v>0</v>
      </c>
      <c r="J12" s="45">
        <f>J11+I12</f>
        <v>0</v>
      </c>
      <c r="K12" s="46"/>
      <c r="L12" s="46"/>
      <c r="M12" s="46"/>
      <c r="N12" s="52">
        <f>SUM(N5:N11)</f>
        <v>0</v>
      </c>
      <c r="O12" s="46"/>
      <c r="P12" s="46"/>
      <c r="Q12" s="46"/>
      <c r="R12" s="47"/>
      <c r="S12" t="s">
        <v>58</v>
      </c>
      <c r="T12" s="41">
        <v>0.3</v>
      </c>
    </row>
    <row r="13" spans="1:23" ht="16.5" x14ac:dyDescent="0.3">
      <c r="A13" s="43">
        <v>0</v>
      </c>
      <c r="B13" s="43">
        <v>0</v>
      </c>
      <c r="C13" s="43">
        <v>0</v>
      </c>
      <c r="D13" s="43">
        <v>0</v>
      </c>
      <c r="E13" s="44">
        <f t="shared" si="0"/>
        <v>0</v>
      </c>
      <c r="F13" s="44">
        <f t="shared" si="1"/>
        <v>0</v>
      </c>
      <c r="G13" s="44">
        <f t="shared" si="2"/>
        <v>0</v>
      </c>
      <c r="H13" s="44">
        <f t="shared" si="3"/>
        <v>0</v>
      </c>
      <c r="I13" s="45">
        <f t="shared" si="4"/>
        <v>0</v>
      </c>
      <c r="J13" s="45">
        <f t="shared" si="5"/>
        <v>0</v>
      </c>
      <c r="K13" s="46"/>
      <c r="L13" s="46"/>
      <c r="M13" s="46"/>
      <c r="N13" s="46"/>
      <c r="O13" s="46"/>
      <c r="P13" s="46"/>
      <c r="Q13" s="46"/>
      <c r="R13" s="47"/>
    </row>
    <row r="14" spans="1:23" ht="16.5" x14ac:dyDescent="0.3">
      <c r="A14" s="43">
        <v>0</v>
      </c>
      <c r="B14" s="43">
        <v>0</v>
      </c>
      <c r="C14" s="43">
        <v>0</v>
      </c>
      <c r="D14" s="43">
        <v>0</v>
      </c>
      <c r="E14" s="44">
        <f t="shared" si="0"/>
        <v>0</v>
      </c>
      <c r="F14" s="44">
        <f t="shared" si="1"/>
        <v>0</v>
      </c>
      <c r="G14" s="44">
        <f t="shared" si="2"/>
        <v>0</v>
      </c>
      <c r="H14" s="44">
        <f t="shared" si="3"/>
        <v>0</v>
      </c>
      <c r="I14" s="45">
        <f t="shared" si="4"/>
        <v>0</v>
      </c>
      <c r="J14" s="45">
        <f t="shared" si="5"/>
        <v>0</v>
      </c>
      <c r="K14" s="46"/>
      <c r="L14" s="46"/>
      <c r="M14" s="46"/>
      <c r="N14" s="52">
        <f>L14*M14</f>
        <v>0</v>
      </c>
      <c r="O14" s="46"/>
      <c r="P14" s="46"/>
      <c r="Q14" s="46"/>
      <c r="R14" s="47"/>
    </row>
    <row r="15" spans="1:23" ht="16.5" x14ac:dyDescent="0.3">
      <c r="A15" s="43">
        <v>0</v>
      </c>
      <c r="B15" s="43">
        <v>0</v>
      </c>
      <c r="C15" s="43">
        <v>0</v>
      </c>
      <c r="D15" s="43">
        <v>0</v>
      </c>
      <c r="E15" s="53">
        <f t="shared" si="0"/>
        <v>0</v>
      </c>
      <c r="F15" s="53">
        <f t="shared" si="1"/>
        <v>0</v>
      </c>
      <c r="G15" s="53">
        <f t="shared" si="2"/>
        <v>0</v>
      </c>
      <c r="H15" s="53">
        <f t="shared" si="3"/>
        <v>0</v>
      </c>
      <c r="I15" s="51">
        <f t="shared" si="4"/>
        <v>0</v>
      </c>
      <c r="J15" s="45">
        <f t="shared" si="5"/>
        <v>0</v>
      </c>
      <c r="K15" s="46"/>
      <c r="L15" s="46"/>
      <c r="M15" s="46"/>
      <c r="N15" s="46"/>
      <c r="O15" s="46"/>
      <c r="P15" s="46"/>
      <c r="Q15" s="46"/>
      <c r="R15" s="47"/>
    </row>
    <row r="16" spans="1:23" ht="16.5" x14ac:dyDescent="0.3">
      <c r="A16" s="43">
        <v>0</v>
      </c>
      <c r="B16" s="43">
        <v>0</v>
      </c>
      <c r="C16" s="43">
        <v>0</v>
      </c>
      <c r="D16" s="43">
        <v>0</v>
      </c>
      <c r="E16" s="44">
        <f>B16/12</f>
        <v>0</v>
      </c>
      <c r="F16" s="44">
        <f>D16/12</f>
        <v>0</v>
      </c>
      <c r="G16" s="44">
        <f>A16+E16</f>
        <v>0</v>
      </c>
      <c r="H16" s="44">
        <f>C16+F16</f>
        <v>0</v>
      </c>
      <c r="I16" s="45">
        <f t="shared" si="4"/>
        <v>0</v>
      </c>
      <c r="J16" s="45">
        <f t="shared" si="5"/>
        <v>0</v>
      </c>
      <c r="K16" s="46"/>
      <c r="L16" s="46"/>
      <c r="M16" s="46"/>
      <c r="N16" s="47"/>
      <c r="O16" s="46"/>
      <c r="P16" s="46"/>
      <c r="Q16" s="46"/>
      <c r="R16" s="47"/>
    </row>
    <row r="17" spans="1:21" ht="16.5" x14ac:dyDescent="0.3">
      <c r="A17" s="43">
        <v>0</v>
      </c>
      <c r="B17" s="43">
        <v>0</v>
      </c>
      <c r="C17" s="43">
        <v>0</v>
      </c>
      <c r="D17" s="43">
        <v>0</v>
      </c>
      <c r="E17" s="44">
        <f>B17/12</f>
        <v>0</v>
      </c>
      <c r="F17" s="44">
        <f>D17/12</f>
        <v>0</v>
      </c>
      <c r="G17" s="44">
        <f>A17+E17</f>
        <v>0</v>
      </c>
      <c r="H17" s="44">
        <f>C17+F17</f>
        <v>0</v>
      </c>
      <c r="I17" s="45">
        <f t="shared" si="4"/>
        <v>0</v>
      </c>
      <c r="J17" s="45">
        <f t="shared" si="5"/>
        <v>0</v>
      </c>
      <c r="K17" s="46"/>
      <c r="L17" s="46"/>
      <c r="M17" s="46"/>
      <c r="N17" s="47"/>
      <c r="O17" s="46"/>
      <c r="P17" s="46"/>
      <c r="Q17" s="46"/>
      <c r="R17" s="47"/>
    </row>
    <row r="18" spans="1:21" ht="16.5" x14ac:dyDescent="0.3">
      <c r="A18" s="43">
        <v>0</v>
      </c>
      <c r="B18" s="43">
        <v>0</v>
      </c>
      <c r="C18" s="43">
        <v>0</v>
      </c>
      <c r="D18" s="43">
        <v>0</v>
      </c>
      <c r="E18" s="53">
        <f>B18/12</f>
        <v>0</v>
      </c>
      <c r="F18" s="53">
        <f>D18/12</f>
        <v>0</v>
      </c>
      <c r="G18" s="53">
        <f>A18+E18</f>
        <v>0</v>
      </c>
      <c r="H18" s="53">
        <f>C18+F18</f>
        <v>0</v>
      </c>
      <c r="I18" s="51">
        <f>G18*H18</f>
        <v>0</v>
      </c>
      <c r="J18" s="45">
        <f t="shared" si="5"/>
        <v>0</v>
      </c>
      <c r="K18" s="46"/>
      <c r="L18" s="46"/>
      <c r="M18" s="46"/>
      <c r="N18" s="47"/>
      <c r="O18" s="46"/>
      <c r="P18" s="46"/>
      <c r="Q18" s="46"/>
      <c r="R18" s="47"/>
    </row>
    <row r="19" spans="1:21" ht="16.5" x14ac:dyDescent="0.3">
      <c r="A19" s="43">
        <v>0</v>
      </c>
      <c r="B19" s="43">
        <v>0</v>
      </c>
      <c r="C19" s="43">
        <v>0</v>
      </c>
      <c r="D19" s="43">
        <v>0</v>
      </c>
      <c r="E19" s="53">
        <f t="shared" si="0"/>
        <v>0</v>
      </c>
      <c r="F19" s="53">
        <f t="shared" si="1"/>
        <v>0</v>
      </c>
      <c r="G19" s="53">
        <f t="shared" si="2"/>
        <v>0</v>
      </c>
      <c r="H19" s="53">
        <f t="shared" si="3"/>
        <v>0</v>
      </c>
      <c r="I19" s="51">
        <f t="shared" si="4"/>
        <v>0</v>
      </c>
      <c r="J19" s="45">
        <f t="shared" si="5"/>
        <v>0</v>
      </c>
      <c r="K19" s="46"/>
      <c r="L19" s="46"/>
      <c r="M19" s="46"/>
      <c r="N19" s="47"/>
      <c r="O19" s="46"/>
      <c r="P19" s="46"/>
      <c r="Q19" s="46"/>
      <c r="R19" s="47"/>
    </row>
    <row r="20" spans="1:21" ht="16.5" x14ac:dyDescent="0.3">
      <c r="A20" s="43">
        <v>0</v>
      </c>
      <c r="B20" s="43">
        <v>0</v>
      </c>
      <c r="C20" s="43">
        <v>0</v>
      </c>
      <c r="D20" s="43">
        <v>0</v>
      </c>
      <c r="E20" s="53">
        <f>B20/12</f>
        <v>0</v>
      </c>
      <c r="F20" s="53">
        <f>D20/12</f>
        <v>0</v>
      </c>
      <c r="G20" s="53">
        <f>A20+E20</f>
        <v>0</v>
      </c>
      <c r="H20" s="53">
        <f>C20+F20</f>
        <v>0</v>
      </c>
      <c r="I20" s="51">
        <f>G20*H20</f>
        <v>0</v>
      </c>
      <c r="J20" s="45">
        <f>J19+I20</f>
        <v>0</v>
      </c>
      <c r="K20" s="46"/>
      <c r="L20" s="46"/>
      <c r="M20" s="46"/>
      <c r="N20" s="47"/>
      <c r="O20" s="46"/>
      <c r="P20" s="54"/>
      <c r="Q20" s="54"/>
      <c r="R20" s="47"/>
    </row>
    <row r="21" spans="1:21" ht="16.5" x14ac:dyDescent="0.3">
      <c r="A21" s="43">
        <v>0</v>
      </c>
      <c r="B21" s="43">
        <v>0</v>
      </c>
      <c r="C21" s="43">
        <v>0</v>
      </c>
      <c r="D21" s="43">
        <v>0</v>
      </c>
      <c r="E21" s="53">
        <f t="shared" si="0"/>
        <v>0</v>
      </c>
      <c r="F21" s="53">
        <f t="shared" si="1"/>
        <v>0</v>
      </c>
      <c r="G21" s="53">
        <f t="shared" si="2"/>
        <v>0</v>
      </c>
      <c r="H21" s="53">
        <f t="shared" si="3"/>
        <v>0</v>
      </c>
      <c r="I21" s="51">
        <f t="shared" si="4"/>
        <v>0</v>
      </c>
      <c r="J21" s="45">
        <f t="shared" si="5"/>
        <v>0</v>
      </c>
      <c r="K21" s="46"/>
      <c r="L21" s="46"/>
      <c r="M21" s="46"/>
      <c r="N21" s="55"/>
      <c r="O21" s="46"/>
      <c r="P21" s="46"/>
      <c r="Q21" s="46"/>
      <c r="R21" s="47"/>
      <c r="S21" s="8"/>
      <c r="U21" s="2"/>
    </row>
    <row r="22" spans="1:21" ht="16.5" x14ac:dyDescent="0.3">
      <c r="A22" s="43">
        <v>0</v>
      </c>
      <c r="B22" s="43">
        <v>0</v>
      </c>
      <c r="C22" s="43">
        <v>0</v>
      </c>
      <c r="D22" s="43">
        <v>0</v>
      </c>
      <c r="E22" s="53">
        <f t="shared" si="0"/>
        <v>0</v>
      </c>
      <c r="F22" s="53">
        <f t="shared" si="1"/>
        <v>0</v>
      </c>
      <c r="G22" s="53">
        <f t="shared" si="2"/>
        <v>0</v>
      </c>
      <c r="H22" s="53">
        <f t="shared" si="3"/>
        <v>0</v>
      </c>
      <c r="I22" s="51">
        <f t="shared" si="4"/>
        <v>0</v>
      </c>
      <c r="J22" s="45">
        <f t="shared" si="5"/>
        <v>0</v>
      </c>
      <c r="K22" s="46"/>
      <c r="L22" s="46"/>
      <c r="M22" s="46"/>
      <c r="N22" s="47"/>
      <c r="O22" s="46"/>
      <c r="P22" s="46"/>
      <c r="Q22" s="46"/>
      <c r="R22" s="47"/>
    </row>
    <row r="23" spans="1:21" ht="16.5" x14ac:dyDescent="0.3">
      <c r="A23" s="43">
        <v>0</v>
      </c>
      <c r="B23" s="43">
        <v>0</v>
      </c>
      <c r="C23" s="43">
        <v>0</v>
      </c>
      <c r="D23" s="43">
        <v>0</v>
      </c>
      <c r="E23" s="53">
        <f t="shared" si="0"/>
        <v>0</v>
      </c>
      <c r="F23" s="53">
        <f t="shared" si="0"/>
        <v>0</v>
      </c>
      <c r="G23" s="53">
        <f t="shared" si="0"/>
        <v>0</v>
      </c>
      <c r="H23" s="53">
        <f t="shared" si="0"/>
        <v>0</v>
      </c>
      <c r="I23" s="53">
        <f t="shared" si="0"/>
        <v>0</v>
      </c>
      <c r="J23" s="45">
        <f t="shared" si="5"/>
        <v>0</v>
      </c>
      <c r="K23" s="46"/>
      <c r="L23" s="46"/>
      <c r="M23" s="46"/>
      <c r="N23" s="47"/>
      <c r="O23" s="46"/>
      <c r="P23" s="46"/>
      <c r="Q23" s="46"/>
      <c r="R23" s="47"/>
    </row>
    <row r="24" spans="1:21" ht="16.5" x14ac:dyDescent="0.3">
      <c r="A24" s="43">
        <v>0</v>
      </c>
      <c r="B24" s="43">
        <v>0</v>
      </c>
      <c r="C24" s="43">
        <v>0</v>
      </c>
      <c r="D24" s="43">
        <v>0</v>
      </c>
      <c r="E24" s="53">
        <f t="shared" ref="E24:I30" si="7">B24/12</f>
        <v>0</v>
      </c>
      <c r="F24" s="53">
        <f t="shared" si="7"/>
        <v>0</v>
      </c>
      <c r="G24" s="53">
        <f t="shared" si="7"/>
        <v>0</v>
      </c>
      <c r="H24" s="53">
        <f t="shared" si="7"/>
        <v>0</v>
      </c>
      <c r="I24" s="53">
        <f t="shared" si="7"/>
        <v>0</v>
      </c>
      <c r="J24" s="45">
        <f t="shared" si="5"/>
        <v>0</v>
      </c>
      <c r="K24" s="46"/>
      <c r="L24" s="46"/>
      <c r="M24" s="56"/>
      <c r="N24" s="55"/>
      <c r="O24" s="52"/>
      <c r="P24" s="46"/>
      <c r="Q24" s="46"/>
      <c r="R24" s="52"/>
    </row>
    <row r="25" spans="1:21" ht="16.5" x14ac:dyDescent="0.3">
      <c r="A25" s="43">
        <v>0</v>
      </c>
      <c r="B25" s="43">
        <v>0</v>
      </c>
      <c r="C25" s="43">
        <v>0</v>
      </c>
      <c r="D25" s="43">
        <v>0</v>
      </c>
      <c r="E25" s="53">
        <f t="shared" si="7"/>
        <v>0</v>
      </c>
      <c r="F25" s="53">
        <f t="shared" si="7"/>
        <v>0</v>
      </c>
      <c r="G25" s="53">
        <f t="shared" si="7"/>
        <v>0</v>
      </c>
      <c r="H25" s="53">
        <f t="shared" si="7"/>
        <v>0</v>
      </c>
      <c r="I25" s="53">
        <f t="shared" si="7"/>
        <v>0</v>
      </c>
      <c r="J25" s="45">
        <f t="shared" si="5"/>
        <v>0</v>
      </c>
      <c r="K25" s="46"/>
      <c r="L25" s="46"/>
      <c r="M25" s="56"/>
      <c r="N25" s="46"/>
      <c r="O25" s="46"/>
      <c r="P25" s="46"/>
      <c r="Q25" s="46"/>
      <c r="R25" s="46"/>
    </row>
    <row r="26" spans="1:21" ht="16.5" x14ac:dyDescent="0.3">
      <c r="A26" s="43">
        <v>0</v>
      </c>
      <c r="B26" s="43">
        <v>0</v>
      </c>
      <c r="C26" s="43">
        <v>0</v>
      </c>
      <c r="D26" s="43">
        <v>0</v>
      </c>
      <c r="E26" s="53">
        <f t="shared" si="7"/>
        <v>0</v>
      </c>
      <c r="F26" s="53">
        <f t="shared" si="7"/>
        <v>0</v>
      </c>
      <c r="G26" s="53">
        <f t="shared" si="7"/>
        <v>0</v>
      </c>
      <c r="H26" s="53">
        <f t="shared" si="7"/>
        <v>0</v>
      </c>
      <c r="I26" s="53">
        <f t="shared" si="7"/>
        <v>0</v>
      </c>
      <c r="J26" s="45">
        <f t="shared" si="5"/>
        <v>0</v>
      </c>
      <c r="K26" s="46"/>
      <c r="L26" s="46"/>
      <c r="M26" s="56"/>
      <c r="N26" s="46"/>
      <c r="O26" s="46"/>
      <c r="P26" s="46"/>
      <c r="Q26" s="46"/>
      <c r="R26" s="46"/>
    </row>
    <row r="27" spans="1:21" ht="16.5" x14ac:dyDescent="0.3">
      <c r="A27" s="43">
        <v>0</v>
      </c>
      <c r="B27" s="43">
        <v>0</v>
      </c>
      <c r="C27" s="43">
        <v>0</v>
      </c>
      <c r="D27" s="43">
        <v>0</v>
      </c>
      <c r="E27" s="53">
        <f t="shared" si="7"/>
        <v>0</v>
      </c>
      <c r="F27" s="53">
        <f t="shared" si="7"/>
        <v>0</v>
      </c>
      <c r="G27" s="53">
        <f t="shared" si="7"/>
        <v>0</v>
      </c>
      <c r="H27" s="53">
        <f t="shared" si="7"/>
        <v>0</v>
      </c>
      <c r="I27" s="53">
        <f t="shared" si="7"/>
        <v>0</v>
      </c>
      <c r="J27" s="45">
        <f t="shared" si="5"/>
        <v>0</v>
      </c>
      <c r="K27" s="46"/>
      <c r="L27" s="46"/>
      <c r="M27" s="46"/>
      <c r="N27" s="46"/>
      <c r="O27" s="46"/>
      <c r="P27" s="46"/>
      <c r="Q27" s="46"/>
      <c r="R27" s="46"/>
    </row>
    <row r="28" spans="1:21" ht="16.5" x14ac:dyDescent="0.3">
      <c r="A28" s="43">
        <v>0</v>
      </c>
      <c r="B28" s="43">
        <v>0</v>
      </c>
      <c r="C28" s="43">
        <v>0</v>
      </c>
      <c r="D28" s="43">
        <v>0</v>
      </c>
      <c r="E28" s="53">
        <f t="shared" si="7"/>
        <v>0</v>
      </c>
      <c r="F28" s="53">
        <f t="shared" si="7"/>
        <v>0</v>
      </c>
      <c r="G28" s="53">
        <f t="shared" si="7"/>
        <v>0</v>
      </c>
      <c r="H28" s="53">
        <f t="shared" si="7"/>
        <v>0</v>
      </c>
      <c r="I28" s="53">
        <f t="shared" si="7"/>
        <v>0</v>
      </c>
      <c r="J28" s="45">
        <f t="shared" si="5"/>
        <v>0</v>
      </c>
      <c r="K28" s="46"/>
      <c r="L28" s="46"/>
      <c r="M28" s="46"/>
      <c r="N28" s="46"/>
      <c r="O28" s="46"/>
      <c r="P28" s="46"/>
      <c r="Q28" s="46"/>
      <c r="R28" s="46"/>
    </row>
    <row r="29" spans="1:21" ht="16.5" x14ac:dyDescent="0.3">
      <c r="A29" s="43">
        <v>0</v>
      </c>
      <c r="B29" s="43">
        <v>0</v>
      </c>
      <c r="C29" s="43">
        <v>0</v>
      </c>
      <c r="D29" s="43">
        <v>0</v>
      </c>
      <c r="E29" s="53">
        <f t="shared" si="7"/>
        <v>0</v>
      </c>
      <c r="F29" s="53">
        <f t="shared" si="1"/>
        <v>0</v>
      </c>
      <c r="G29" s="53">
        <f t="shared" si="2"/>
        <v>0</v>
      </c>
      <c r="H29" s="53">
        <f t="shared" si="3"/>
        <v>0</v>
      </c>
      <c r="I29" s="51">
        <f t="shared" ref="I29:I30" si="8">G29*H29</f>
        <v>0</v>
      </c>
      <c r="J29" s="45">
        <f t="shared" si="5"/>
        <v>0</v>
      </c>
      <c r="K29" s="46"/>
      <c r="L29" s="46"/>
      <c r="M29" s="46"/>
      <c r="N29" s="46"/>
      <c r="O29" s="46"/>
      <c r="P29" s="57"/>
      <c r="Q29" s="57"/>
      <c r="R29" s="46"/>
    </row>
    <row r="30" spans="1:21" ht="16.5" x14ac:dyDescent="0.3">
      <c r="A30" s="43">
        <v>0</v>
      </c>
      <c r="B30" s="43">
        <v>0</v>
      </c>
      <c r="C30" s="43">
        <v>0</v>
      </c>
      <c r="D30" s="43">
        <v>0</v>
      </c>
      <c r="E30" s="53">
        <f t="shared" si="7"/>
        <v>0</v>
      </c>
      <c r="F30" s="53">
        <f t="shared" si="1"/>
        <v>0</v>
      </c>
      <c r="G30" s="53">
        <f t="shared" si="2"/>
        <v>0</v>
      </c>
      <c r="H30" s="53">
        <f t="shared" si="3"/>
        <v>0</v>
      </c>
      <c r="I30" s="51">
        <f t="shared" si="8"/>
        <v>0</v>
      </c>
      <c r="J30" s="45">
        <f t="shared" si="5"/>
        <v>0</v>
      </c>
      <c r="K30" s="46"/>
      <c r="L30" s="46"/>
      <c r="M30" s="46"/>
      <c r="N30" s="46"/>
      <c r="O30" s="46"/>
      <c r="P30" s="58"/>
      <c r="Q30" s="58"/>
      <c r="R30" s="46"/>
    </row>
    <row r="33" spans="13:17" x14ac:dyDescent="0.25">
      <c r="M33" s="6"/>
      <c r="P33" s="59"/>
      <c r="Q33" s="59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AE0D7-D5E8-437F-BA5B-BBCCEEB3412C}">
  <dimension ref="A2:M6"/>
  <sheetViews>
    <sheetView workbookViewId="0">
      <selection activeCell="E23" sqref="E23"/>
    </sheetView>
  </sheetViews>
  <sheetFormatPr defaultRowHeight="15" x14ac:dyDescent="0.25"/>
  <cols>
    <col min="1" max="1" width="6.85546875" style="88" bestFit="1" customWidth="1"/>
    <col min="2" max="2" width="23.5703125" style="80" customWidth="1"/>
    <col min="3" max="3" width="27" style="79" bestFit="1" customWidth="1"/>
    <col min="4" max="4" width="7.42578125" style="79" hidden="1" customWidth="1"/>
    <col min="5" max="5" width="7.42578125" style="79" customWidth="1"/>
    <col min="6" max="6" width="9" style="79" hidden="1" customWidth="1"/>
    <col min="7" max="7" width="10.5703125" style="79" customWidth="1"/>
    <col min="8" max="10" width="14.28515625" style="79" customWidth="1"/>
    <col min="11" max="11" width="23.85546875" style="80" hidden="1" customWidth="1"/>
    <col min="12" max="12" width="20.42578125" style="80" hidden="1" customWidth="1"/>
    <col min="13" max="13" width="10.5703125" style="80" hidden="1" customWidth="1"/>
    <col min="14" max="14" width="0" style="79" hidden="1" customWidth="1"/>
    <col min="15" max="16384" width="9.140625" style="79"/>
  </cols>
  <sheetData>
    <row r="2" spans="1:13" s="86" customFormat="1" x14ac:dyDescent="0.25">
      <c r="A2" s="60" t="s">
        <v>0</v>
      </c>
      <c r="B2" s="85" t="s">
        <v>91</v>
      </c>
      <c r="C2" s="60" t="s">
        <v>92</v>
      </c>
      <c r="D2" s="60" t="s">
        <v>71</v>
      </c>
      <c r="E2" s="60" t="s">
        <v>84</v>
      </c>
      <c r="F2" s="60" t="s">
        <v>72</v>
      </c>
      <c r="G2" s="60" t="s">
        <v>96</v>
      </c>
      <c r="H2" s="60" t="s">
        <v>74</v>
      </c>
      <c r="I2" s="60" t="s">
        <v>24</v>
      </c>
      <c r="J2" s="60" t="s">
        <v>25</v>
      </c>
      <c r="K2" s="85" t="s">
        <v>93</v>
      </c>
      <c r="L2" s="85" t="s">
        <v>94</v>
      </c>
      <c r="M2" s="85"/>
    </row>
    <row r="3" spans="1:13" ht="75" x14ac:dyDescent="0.25">
      <c r="A3" s="84">
        <v>1</v>
      </c>
      <c r="B3" s="81" t="s">
        <v>99</v>
      </c>
      <c r="C3" s="81" t="s">
        <v>95</v>
      </c>
      <c r="D3" s="82">
        <v>883</v>
      </c>
      <c r="E3" s="82">
        <v>865</v>
      </c>
      <c r="F3" s="82">
        <v>1038</v>
      </c>
      <c r="G3" s="82">
        <v>13000</v>
      </c>
      <c r="H3" s="82">
        <f>E3*G3</f>
        <v>11245000</v>
      </c>
      <c r="I3" s="82">
        <f>H3*0.9</f>
        <v>10120500</v>
      </c>
      <c r="J3" s="82">
        <f>H3*0.8</f>
        <v>8996000</v>
      </c>
      <c r="K3" s="81" t="s">
        <v>97</v>
      </c>
      <c r="L3" s="81" t="s">
        <v>98</v>
      </c>
      <c r="M3" s="83">
        <f>F3/E3</f>
        <v>1.2</v>
      </c>
    </row>
    <row r="4" spans="1:13" ht="90" x14ac:dyDescent="0.25">
      <c r="A4" s="84">
        <v>2</v>
      </c>
      <c r="B4" s="81" t="s">
        <v>100</v>
      </c>
      <c r="C4" s="81" t="s">
        <v>101</v>
      </c>
      <c r="D4" s="82">
        <v>618</v>
      </c>
      <c r="E4" s="82">
        <v>624</v>
      </c>
      <c r="F4" s="82">
        <v>749</v>
      </c>
      <c r="G4" s="82">
        <v>13000</v>
      </c>
      <c r="H4" s="82">
        <f>E4*G4</f>
        <v>8112000</v>
      </c>
      <c r="I4" s="82">
        <f>H4*0.9</f>
        <v>7300800</v>
      </c>
      <c r="J4" s="82">
        <f>H4*0.8</f>
        <v>6489600</v>
      </c>
      <c r="K4" s="81" t="s">
        <v>106</v>
      </c>
      <c r="L4" s="81" t="s">
        <v>102</v>
      </c>
      <c r="M4" s="83">
        <f>F4/E4</f>
        <v>1.2003205128205128</v>
      </c>
    </row>
    <row r="5" spans="1:13" ht="90" x14ac:dyDescent="0.25">
      <c r="A5" s="84">
        <v>3</v>
      </c>
      <c r="B5" s="81" t="s">
        <v>103</v>
      </c>
      <c r="C5" s="81" t="s">
        <v>104</v>
      </c>
      <c r="D5" s="82">
        <v>618</v>
      </c>
      <c r="E5" s="82">
        <v>624</v>
      </c>
      <c r="F5" s="82">
        <v>749</v>
      </c>
      <c r="G5" s="82">
        <v>13000</v>
      </c>
      <c r="H5" s="82">
        <f>E5*G5</f>
        <v>8112000</v>
      </c>
      <c r="I5" s="82">
        <f>H5*0.9</f>
        <v>7300800</v>
      </c>
      <c r="J5" s="82">
        <f>H5*0.8</f>
        <v>6489600</v>
      </c>
      <c r="K5" s="81" t="s">
        <v>106</v>
      </c>
      <c r="L5" s="81" t="s">
        <v>102</v>
      </c>
      <c r="M5" s="83">
        <f>F5/E5</f>
        <v>1.2003205128205128</v>
      </c>
    </row>
    <row r="6" spans="1:13" x14ac:dyDescent="0.25">
      <c r="A6" s="90" t="s">
        <v>105</v>
      </c>
      <c r="B6" s="90"/>
      <c r="C6" s="90"/>
      <c r="D6" s="90"/>
      <c r="E6" s="90"/>
      <c r="F6" s="90"/>
      <c r="G6" s="90"/>
      <c r="H6" s="87">
        <f>SUM(H3:H5)</f>
        <v>27469000</v>
      </c>
      <c r="I6" s="87">
        <f>SUM(I3:I5)</f>
        <v>24722100</v>
      </c>
      <c r="J6" s="87">
        <f>SUM(J3:J5)</f>
        <v>21975200</v>
      </c>
      <c r="K6" s="81"/>
      <c r="L6" s="81"/>
      <c r="M6" s="81"/>
    </row>
  </sheetData>
  <mergeCells count="1">
    <mergeCell ref="A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F84"/>
  <sheetViews>
    <sheetView workbookViewId="0">
      <selection activeCell="C21" sqref="C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2.5703125" style="17" bestFit="1" customWidth="1"/>
    <col min="5" max="5" width="14.28515625" bestFit="1" customWidth="1"/>
    <col min="6" max="6" width="11.5703125" bestFit="1" customWidth="1"/>
  </cols>
  <sheetData>
    <row r="1" spans="1:6" x14ac:dyDescent="0.25">
      <c r="A1" s="11"/>
      <c r="B1" s="12"/>
      <c r="C1" s="13"/>
      <c r="D1" s="14"/>
      <c r="F1" s="15"/>
    </row>
    <row r="2" spans="1:6" x14ac:dyDescent="0.25">
      <c r="A2" s="16"/>
      <c r="D2" s="18"/>
      <c r="F2" s="19"/>
    </row>
    <row r="3" spans="1:6" x14ac:dyDescent="0.25">
      <c r="A3" s="16" t="s">
        <v>13</v>
      </c>
      <c r="B3" s="20"/>
      <c r="C3" s="21">
        <v>13800</v>
      </c>
      <c r="D3" s="24" t="s">
        <v>76</v>
      </c>
      <c r="E3" s="6" t="s">
        <v>107</v>
      </c>
      <c r="F3" s="19"/>
    </row>
    <row r="4" spans="1:6" ht="30" x14ac:dyDescent="0.25">
      <c r="A4" s="23" t="s">
        <v>14</v>
      </c>
      <c r="B4" s="20"/>
      <c r="C4" s="21">
        <v>2700</v>
      </c>
      <c r="D4" s="24"/>
      <c r="F4" s="19"/>
    </row>
    <row r="5" spans="1:6" x14ac:dyDescent="0.25">
      <c r="A5" s="16" t="s">
        <v>15</v>
      </c>
      <c r="B5" s="20"/>
      <c r="C5" s="21">
        <f>C3-C4</f>
        <v>11100</v>
      </c>
      <c r="D5" s="24"/>
      <c r="F5" s="19"/>
    </row>
    <row r="6" spans="1:6" x14ac:dyDescent="0.25">
      <c r="A6" s="16" t="s">
        <v>16</v>
      </c>
      <c r="B6" s="20"/>
      <c r="C6" s="21">
        <f>C4</f>
        <v>2700</v>
      </c>
      <c r="D6" s="24"/>
      <c r="F6" s="19"/>
    </row>
    <row r="7" spans="1:6" x14ac:dyDescent="0.25">
      <c r="A7" s="16" t="s">
        <v>17</v>
      </c>
      <c r="B7" s="25"/>
      <c r="C7" s="26">
        <f>D7-D8</f>
        <v>20</v>
      </c>
      <c r="D7" s="26">
        <v>2023</v>
      </c>
      <c r="F7" s="19"/>
    </row>
    <row r="8" spans="1:6" x14ac:dyDescent="0.25">
      <c r="A8" s="16" t="s">
        <v>18</v>
      </c>
      <c r="B8" s="25"/>
      <c r="C8" s="26">
        <f>C9-C7</f>
        <v>40</v>
      </c>
      <c r="D8" s="26">
        <v>2003</v>
      </c>
      <c r="F8" s="19"/>
    </row>
    <row r="9" spans="1:6" x14ac:dyDescent="0.25">
      <c r="A9" s="16" t="s">
        <v>19</v>
      </c>
      <c r="B9" s="25"/>
      <c r="C9" s="26">
        <v>60</v>
      </c>
      <c r="D9" s="26"/>
      <c r="F9" s="19"/>
    </row>
    <row r="10" spans="1:6" ht="30" x14ac:dyDescent="0.25">
      <c r="A10" s="23" t="s">
        <v>20</v>
      </c>
      <c r="B10" s="25"/>
      <c r="C10" s="26">
        <f>90*C7/C9</f>
        <v>30</v>
      </c>
      <c r="D10" s="26"/>
      <c r="F10" s="19"/>
    </row>
    <row r="11" spans="1:6" x14ac:dyDescent="0.25">
      <c r="A11" s="16"/>
      <c r="B11" s="27"/>
      <c r="C11" s="28">
        <f>C10%</f>
        <v>0.3</v>
      </c>
      <c r="D11" s="28"/>
      <c r="F11" s="19"/>
    </row>
    <row r="12" spans="1:6" x14ac:dyDescent="0.25">
      <c r="A12" s="16" t="s">
        <v>21</v>
      </c>
      <c r="B12" s="20"/>
      <c r="C12" s="21">
        <f>C6*C11</f>
        <v>810</v>
      </c>
      <c r="D12" s="24"/>
      <c r="F12" s="19"/>
    </row>
    <row r="13" spans="1:6" x14ac:dyDescent="0.25">
      <c r="A13" s="16" t="s">
        <v>22</v>
      </c>
      <c r="B13" s="20"/>
      <c r="C13" s="21">
        <f>C6-C12</f>
        <v>1890</v>
      </c>
      <c r="D13" s="24"/>
      <c r="F13" s="19"/>
    </row>
    <row r="14" spans="1:6" x14ac:dyDescent="0.25">
      <c r="A14" s="16" t="s">
        <v>15</v>
      </c>
      <c r="B14" s="20"/>
      <c r="C14" s="21">
        <f>C5</f>
        <v>11100</v>
      </c>
      <c r="D14" s="24"/>
      <c r="F14" s="19"/>
    </row>
    <row r="15" spans="1:6" x14ac:dyDescent="0.25">
      <c r="B15" s="20"/>
      <c r="C15" s="21"/>
      <c r="D15" s="24"/>
      <c r="F15" s="19"/>
    </row>
    <row r="16" spans="1:6" x14ac:dyDescent="0.25">
      <c r="A16" s="29" t="s">
        <v>23</v>
      </c>
      <c r="B16" s="30"/>
      <c r="C16" s="22">
        <f>C14+C13</f>
        <v>12990</v>
      </c>
      <c r="D16" s="24"/>
      <c r="F16" s="19"/>
    </row>
    <row r="17" spans="1:6" x14ac:dyDescent="0.25">
      <c r="B17" s="25"/>
      <c r="C17" s="26"/>
      <c r="D17" s="26"/>
      <c r="F17" s="19"/>
    </row>
    <row r="18" spans="1:6" x14ac:dyDescent="0.25">
      <c r="A18" s="76" t="str">
        <f>E3</f>
        <v>CA</v>
      </c>
      <c r="B18" s="7"/>
      <c r="C18" s="31">
        <v>865</v>
      </c>
      <c r="D18" s="26"/>
      <c r="F18" s="19"/>
    </row>
    <row r="19" spans="1:6" x14ac:dyDescent="0.25">
      <c r="A19" s="16" t="s">
        <v>74</v>
      </c>
      <c r="B19" s="6"/>
      <c r="C19" s="32">
        <f>C18*C16</f>
        <v>11236350</v>
      </c>
      <c r="D19" s="33"/>
      <c r="E19" s="70"/>
      <c r="F19" s="34"/>
    </row>
    <row r="20" spans="1:6" x14ac:dyDescent="0.25">
      <c r="A20" s="16" t="s">
        <v>24</v>
      </c>
      <c r="C20" s="35">
        <f>C19*90%</f>
        <v>10112715</v>
      </c>
      <c r="D20" s="32"/>
      <c r="F20" s="19"/>
    </row>
    <row r="21" spans="1:6" x14ac:dyDescent="0.25">
      <c r="A21" s="16" t="s">
        <v>25</v>
      </c>
      <c r="C21" s="35">
        <f>C19*80%</f>
        <v>8989080</v>
      </c>
      <c r="D21" s="35"/>
      <c r="F21" s="19"/>
    </row>
    <row r="22" spans="1:6" x14ac:dyDescent="0.25">
      <c r="A22" s="16"/>
      <c r="D22" s="26"/>
      <c r="F22" s="36"/>
    </row>
    <row r="23" spans="1:6" x14ac:dyDescent="0.25">
      <c r="A23" s="37" t="s">
        <v>26</v>
      </c>
      <c r="B23" s="38"/>
      <c r="C23" s="39">
        <f>C4*C18</f>
        <v>2335500</v>
      </c>
      <c r="D23" s="39"/>
    </row>
    <row r="24" spans="1:6" x14ac:dyDescent="0.25">
      <c r="A24" s="16" t="s">
        <v>27</v>
      </c>
    </row>
    <row r="25" spans="1:6" x14ac:dyDescent="0.25">
      <c r="A25" s="40" t="s">
        <v>28</v>
      </c>
      <c r="B25" s="17"/>
      <c r="C25" s="35">
        <f>C19*0.03/12</f>
        <v>28090.875</v>
      </c>
      <c r="D25" s="35"/>
    </row>
    <row r="26" spans="1:6" x14ac:dyDescent="0.25">
      <c r="C26" s="35"/>
      <c r="D26" s="35"/>
    </row>
    <row r="27" spans="1:6" x14ac:dyDescent="0.25">
      <c r="C27" s="35"/>
      <c r="D27" s="35"/>
    </row>
    <row r="28" spans="1:6" x14ac:dyDescent="0.25">
      <c r="C28"/>
      <c r="D28"/>
    </row>
    <row r="29" spans="1:6" x14ac:dyDescent="0.25">
      <c r="C29"/>
      <c r="D29"/>
    </row>
    <row r="30" spans="1:6" x14ac:dyDescent="0.25">
      <c r="C30"/>
      <c r="D30"/>
    </row>
    <row r="31" spans="1:6" x14ac:dyDescent="0.25">
      <c r="C31"/>
      <c r="D31"/>
    </row>
    <row r="32" spans="1:6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41"/>
    </row>
    <row r="59" spans="1:1" ht="15.75" x14ac:dyDescent="0.25">
      <c r="A59" s="42"/>
    </row>
    <row r="60" spans="1:1" ht="15.75" x14ac:dyDescent="0.25">
      <c r="A60" s="42"/>
    </row>
    <row r="61" spans="1:1" ht="15.75" x14ac:dyDescent="0.25">
      <c r="A61" s="42"/>
    </row>
    <row r="62" spans="1:1" ht="15.75" x14ac:dyDescent="0.25">
      <c r="A62" s="42"/>
    </row>
    <row r="63" spans="1:1" ht="15.75" x14ac:dyDescent="0.25">
      <c r="A63" s="42"/>
    </row>
    <row r="64" spans="1:1" ht="15.75" x14ac:dyDescent="0.25">
      <c r="A64" s="42"/>
    </row>
    <row r="65" spans="1:1" ht="15.75" x14ac:dyDescent="0.25">
      <c r="A65" s="42"/>
    </row>
    <row r="84" spans="3:3" x14ac:dyDescent="0.25">
      <c r="C84" s="17">
        <f>C83*C82</f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S18" sqref="S18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4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4.4257812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958.33333333333337</v>
      </c>
      <c r="C2" s="4">
        <f t="shared" ref="C2:C16" si="1">B2*1.2</f>
        <v>1150</v>
      </c>
      <c r="D2" s="4">
        <f t="shared" ref="D2:D16" si="2">C2*1.2</f>
        <v>1380</v>
      </c>
      <c r="E2" s="5">
        <f t="shared" ref="E2:E16" si="3">R2</f>
        <v>10500000</v>
      </c>
      <c r="F2" s="77">
        <f t="shared" ref="F2:F15" si="4">ROUND((E2/B2),0)</f>
        <v>10957</v>
      </c>
      <c r="G2" s="77">
        <f t="shared" ref="G2:G15" si="5">ROUND((E2/C2),0)</f>
        <v>9130</v>
      </c>
      <c r="H2" s="77">
        <f t="shared" ref="H2:H15" si="6">ROUND((E2/D2),0)</f>
        <v>7609</v>
      </c>
      <c r="I2" s="77">
        <f t="shared" ref="I2:I15" si="7">T2</f>
        <v>0</v>
      </c>
      <c r="J2" s="77">
        <f t="shared" ref="J2:J15" si="8">U2</f>
        <v>0</v>
      </c>
      <c r="K2" s="7"/>
      <c r="L2" s="7"/>
      <c r="M2" s="7"/>
      <c r="N2" s="7"/>
      <c r="O2" s="7">
        <v>0</v>
      </c>
      <c r="P2" s="7">
        <v>1150</v>
      </c>
      <c r="Q2" s="7">
        <f t="shared" ref="Q2:Q10" si="9">P2/1.2</f>
        <v>958.33333333333337</v>
      </c>
      <c r="R2" s="78">
        <v>10500000</v>
      </c>
      <c r="S2" s="2"/>
    </row>
    <row r="3" spans="1:19" x14ac:dyDescent="0.25">
      <c r="A3" s="4">
        <v>2</v>
      </c>
      <c r="B3" s="4">
        <f t="shared" si="0"/>
        <v>1083.3333333333335</v>
      </c>
      <c r="C3" s="4">
        <f t="shared" si="1"/>
        <v>1300.0000000000002</v>
      </c>
      <c r="D3" s="4">
        <f t="shared" si="2"/>
        <v>1560.0000000000002</v>
      </c>
      <c r="E3" s="5">
        <f t="shared" si="3"/>
        <v>12000000</v>
      </c>
      <c r="F3" s="77">
        <f t="shared" si="4"/>
        <v>11077</v>
      </c>
      <c r="G3" s="77">
        <f t="shared" si="5"/>
        <v>9231</v>
      </c>
      <c r="H3" s="77">
        <f t="shared" si="6"/>
        <v>7692</v>
      </c>
      <c r="I3" s="77">
        <f t="shared" si="7"/>
        <v>0</v>
      </c>
      <c r="J3" s="77">
        <f t="shared" si="8"/>
        <v>0</v>
      </c>
      <c r="K3" s="7"/>
      <c r="L3" s="7"/>
      <c r="M3" s="7"/>
      <c r="N3" s="7"/>
      <c r="O3" s="7">
        <v>0</v>
      </c>
      <c r="P3" s="7">
        <v>1300</v>
      </c>
      <c r="Q3" s="7">
        <f t="shared" si="9"/>
        <v>1083.3333333333335</v>
      </c>
      <c r="R3" s="78">
        <v>12000000</v>
      </c>
      <c r="S3" s="2"/>
    </row>
    <row r="4" spans="1:19" x14ac:dyDescent="0.25">
      <c r="A4" s="4">
        <v>3</v>
      </c>
      <c r="B4" s="4">
        <f t="shared" si="0"/>
        <v>700</v>
      </c>
      <c r="C4" s="4">
        <f t="shared" si="1"/>
        <v>840</v>
      </c>
      <c r="D4" s="4">
        <f t="shared" si="2"/>
        <v>1008</v>
      </c>
      <c r="E4" s="5">
        <f t="shared" si="3"/>
        <v>10800000</v>
      </c>
      <c r="F4" s="77">
        <f t="shared" si="4"/>
        <v>15429</v>
      </c>
      <c r="G4" s="77">
        <f t="shared" si="5"/>
        <v>12857</v>
      </c>
      <c r="H4" s="77">
        <f t="shared" si="6"/>
        <v>10714</v>
      </c>
      <c r="I4" s="77">
        <f t="shared" si="7"/>
        <v>0</v>
      </c>
      <c r="J4" s="77">
        <f t="shared" si="8"/>
        <v>0</v>
      </c>
      <c r="K4" s="7"/>
      <c r="L4" s="7"/>
      <c r="M4" s="7"/>
      <c r="N4" s="7"/>
      <c r="O4" s="7">
        <v>0</v>
      </c>
      <c r="P4" s="7">
        <f t="shared" ref="P4:P5" si="10">O4/1.2</f>
        <v>0</v>
      </c>
      <c r="Q4" s="7">
        <v>700</v>
      </c>
      <c r="R4" s="78">
        <v>10800000</v>
      </c>
      <c r="S4" s="2"/>
    </row>
    <row r="5" spans="1:19" x14ac:dyDescent="0.25">
      <c r="A5" s="4">
        <v>4</v>
      </c>
      <c r="B5" s="4">
        <f t="shared" si="0"/>
        <v>900</v>
      </c>
      <c r="C5" s="4">
        <f t="shared" si="1"/>
        <v>1080</v>
      </c>
      <c r="D5" s="4">
        <f t="shared" si="2"/>
        <v>1296</v>
      </c>
      <c r="E5" s="5">
        <f t="shared" si="3"/>
        <v>12000000</v>
      </c>
      <c r="F5" s="77">
        <f t="shared" si="4"/>
        <v>13333</v>
      </c>
      <c r="G5" s="77">
        <f t="shared" si="5"/>
        <v>11111</v>
      </c>
      <c r="H5" s="77">
        <f t="shared" si="6"/>
        <v>9259</v>
      </c>
      <c r="I5" s="77">
        <f t="shared" si="7"/>
        <v>0</v>
      </c>
      <c r="J5" s="77">
        <f t="shared" si="8"/>
        <v>0</v>
      </c>
      <c r="K5" s="7"/>
      <c r="L5" s="7"/>
      <c r="M5" s="7"/>
      <c r="N5" s="7"/>
      <c r="O5" s="7">
        <v>0</v>
      </c>
      <c r="P5" s="7">
        <f t="shared" si="10"/>
        <v>0</v>
      </c>
      <c r="Q5" s="7">
        <v>900</v>
      </c>
      <c r="R5" s="78">
        <v>12000000</v>
      </c>
      <c r="S5" s="2"/>
    </row>
    <row r="6" spans="1:19" x14ac:dyDescent="0.25">
      <c r="A6" s="4">
        <v>5</v>
      </c>
      <c r="B6" s="4">
        <f t="shared" si="0"/>
        <v>633.55110000000002</v>
      </c>
      <c r="C6" s="4">
        <f t="shared" si="1"/>
        <v>760.26131999999996</v>
      </c>
      <c r="D6" s="4">
        <f t="shared" si="2"/>
        <v>912.31358399999988</v>
      </c>
      <c r="E6" s="5">
        <f t="shared" si="3"/>
        <v>6000000</v>
      </c>
      <c r="F6" s="4">
        <f t="shared" si="4"/>
        <v>9470</v>
      </c>
      <c r="G6" s="4">
        <f t="shared" si="5"/>
        <v>7892</v>
      </c>
      <c r="H6" s="4">
        <f t="shared" si="6"/>
        <v>6577</v>
      </c>
      <c r="I6" s="4">
        <f t="shared" si="7"/>
        <v>0</v>
      </c>
      <c r="J6" s="4">
        <f t="shared" si="8"/>
        <v>0</v>
      </c>
      <c r="O6">
        <v>0</v>
      </c>
      <c r="P6">
        <f>70.63*10.764</f>
        <v>760.26131999999996</v>
      </c>
      <c r="Q6">
        <f t="shared" si="9"/>
        <v>633.55110000000002</v>
      </c>
      <c r="R6" s="2">
        <v>6000000</v>
      </c>
      <c r="S6" s="2" t="s">
        <v>85</v>
      </c>
    </row>
    <row r="7" spans="1:19" x14ac:dyDescent="0.25">
      <c r="A7" s="4">
        <v>6</v>
      </c>
      <c r="B7" s="4">
        <f t="shared" si="0"/>
        <v>441.77249999999998</v>
      </c>
      <c r="C7" s="4">
        <f t="shared" si="1"/>
        <v>530.12699999999995</v>
      </c>
      <c r="D7" s="4">
        <f t="shared" si="2"/>
        <v>636.15239999999994</v>
      </c>
      <c r="E7" s="5">
        <f t="shared" si="3"/>
        <v>5900000</v>
      </c>
      <c r="F7" s="77">
        <f t="shared" si="4"/>
        <v>13355</v>
      </c>
      <c r="G7" s="77">
        <f t="shared" si="5"/>
        <v>11129</v>
      </c>
      <c r="H7" s="77">
        <f t="shared" si="6"/>
        <v>9275</v>
      </c>
      <c r="I7" s="77">
        <f t="shared" si="7"/>
        <v>0</v>
      </c>
      <c r="J7" s="77">
        <f t="shared" si="8"/>
        <v>0</v>
      </c>
      <c r="K7" s="7"/>
      <c r="L7" s="7"/>
      <c r="M7" s="7"/>
      <c r="N7" s="7"/>
      <c r="O7" s="7">
        <v>0</v>
      </c>
      <c r="P7" s="7">
        <f>49.25*10.764</f>
        <v>530.12699999999995</v>
      </c>
      <c r="Q7" s="7">
        <f t="shared" si="9"/>
        <v>441.77249999999998</v>
      </c>
      <c r="R7" s="78">
        <v>5900000</v>
      </c>
      <c r="S7" s="2" t="s">
        <v>86</v>
      </c>
    </row>
    <row r="8" spans="1:19" x14ac:dyDescent="0.25">
      <c r="A8" s="4">
        <v>7</v>
      </c>
      <c r="B8" s="4">
        <f t="shared" si="0"/>
        <v>450.1146</v>
      </c>
      <c r="C8" s="4">
        <f t="shared" si="1"/>
        <v>540.13751999999999</v>
      </c>
      <c r="D8" s="4">
        <f t="shared" si="2"/>
        <v>648.16502400000002</v>
      </c>
      <c r="E8" s="5">
        <f t="shared" si="3"/>
        <v>8000000</v>
      </c>
      <c r="F8" s="4">
        <f t="shared" si="4"/>
        <v>17773</v>
      </c>
      <c r="G8" s="4">
        <f t="shared" si="5"/>
        <v>14811</v>
      </c>
      <c r="H8" s="4">
        <f t="shared" si="6"/>
        <v>12343</v>
      </c>
      <c r="I8" s="4">
        <f t="shared" si="7"/>
        <v>0</v>
      </c>
      <c r="J8" s="4">
        <f t="shared" si="8"/>
        <v>0</v>
      </c>
      <c r="O8">
        <v>0</v>
      </c>
      <c r="P8">
        <f>50.18*10.764</f>
        <v>540.13751999999999</v>
      </c>
      <c r="Q8">
        <f t="shared" si="9"/>
        <v>450.1146</v>
      </c>
      <c r="R8" s="2">
        <v>8000000</v>
      </c>
      <c r="S8" s="2" t="s">
        <v>87</v>
      </c>
    </row>
    <row r="9" spans="1:19" x14ac:dyDescent="0.25">
      <c r="A9" s="4">
        <v>8</v>
      </c>
      <c r="B9" s="4">
        <f t="shared" si="0"/>
        <v>375.12539999999996</v>
      </c>
      <c r="C9" s="4">
        <f t="shared" si="1"/>
        <v>450.15047999999996</v>
      </c>
      <c r="D9" s="4">
        <f t="shared" si="2"/>
        <v>540.18057599999997</v>
      </c>
      <c r="E9" s="5">
        <f t="shared" si="3"/>
        <v>4000000</v>
      </c>
      <c r="F9" s="4">
        <f t="shared" si="4"/>
        <v>10663</v>
      </c>
      <c r="G9" s="4">
        <f t="shared" si="5"/>
        <v>8886</v>
      </c>
      <c r="H9" s="4">
        <f t="shared" si="6"/>
        <v>7405</v>
      </c>
      <c r="I9" s="4">
        <f t="shared" si="7"/>
        <v>0</v>
      </c>
      <c r="J9" s="4">
        <f t="shared" si="8"/>
        <v>0</v>
      </c>
      <c r="O9">
        <v>0</v>
      </c>
      <c r="P9">
        <f>41.82*10.764</f>
        <v>450.15047999999996</v>
      </c>
      <c r="Q9">
        <f t="shared" si="9"/>
        <v>375.12539999999996</v>
      </c>
      <c r="R9" s="2">
        <v>4000000</v>
      </c>
      <c r="S9" s="2" t="s">
        <v>88</v>
      </c>
    </row>
    <row r="10" spans="1:19" x14ac:dyDescent="0.25">
      <c r="A10" s="4">
        <v>9</v>
      </c>
      <c r="B10" s="4">
        <f t="shared" si="0"/>
        <v>633.55110000000002</v>
      </c>
      <c r="C10" s="4">
        <f t="shared" si="1"/>
        <v>760.26131999999996</v>
      </c>
      <c r="D10" s="4">
        <f t="shared" si="2"/>
        <v>912.31358399999988</v>
      </c>
      <c r="E10" s="5">
        <f t="shared" si="3"/>
        <v>4900000</v>
      </c>
      <c r="F10" s="4">
        <f t="shared" si="4"/>
        <v>7734</v>
      </c>
      <c r="G10" s="4">
        <f t="shared" si="5"/>
        <v>6445</v>
      </c>
      <c r="H10" s="4">
        <f t="shared" si="6"/>
        <v>5371</v>
      </c>
      <c r="I10" s="4">
        <f t="shared" si="7"/>
        <v>0</v>
      </c>
      <c r="J10" s="4">
        <f t="shared" si="8"/>
        <v>0</v>
      </c>
      <c r="O10">
        <v>0</v>
      </c>
      <c r="P10">
        <f>70.63*10.764</f>
        <v>760.26131999999996</v>
      </c>
      <c r="Q10">
        <f t="shared" si="9"/>
        <v>633.55110000000002</v>
      </c>
      <c r="R10" s="2">
        <v>4900000</v>
      </c>
      <c r="S10" s="2" t="s">
        <v>89</v>
      </c>
    </row>
    <row r="11" spans="1:19" x14ac:dyDescent="0.25">
      <c r="A11" s="4">
        <v>10</v>
      </c>
      <c r="B11" s="4">
        <f t="shared" si="0"/>
        <v>650.14559999999994</v>
      </c>
      <c r="C11" s="4">
        <f t="shared" si="1"/>
        <v>780.17471999999987</v>
      </c>
      <c r="D11" s="4">
        <f t="shared" si="2"/>
        <v>936.20966399999975</v>
      </c>
      <c r="E11" s="5">
        <f t="shared" si="3"/>
        <v>8100000</v>
      </c>
      <c r="F11" s="77">
        <f t="shared" si="4"/>
        <v>12459</v>
      </c>
      <c r="G11" s="77">
        <f t="shared" si="5"/>
        <v>10382</v>
      </c>
      <c r="H11" s="77">
        <f t="shared" si="6"/>
        <v>8652</v>
      </c>
      <c r="I11" s="77">
        <f t="shared" si="7"/>
        <v>0</v>
      </c>
      <c r="J11" s="77">
        <f t="shared" si="8"/>
        <v>0</v>
      </c>
      <c r="K11" s="7"/>
      <c r="L11" s="7"/>
      <c r="M11" s="7"/>
      <c r="N11" s="7"/>
      <c r="O11" s="7">
        <v>0</v>
      </c>
      <c r="P11" s="7">
        <f t="shared" ref="P11:P15" si="11">O11/1.2</f>
        <v>0</v>
      </c>
      <c r="Q11" s="7">
        <f>60.4*10.764</f>
        <v>650.14559999999994</v>
      </c>
      <c r="R11" s="78">
        <v>8100000</v>
      </c>
      <c r="S11" s="78" t="s">
        <v>90</v>
      </c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ref="Q12:Q15" si="12">P12/1.2</f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73"/>
    </row>
    <row r="25" spans="1:19" s="10" customFormat="1" x14ac:dyDescent="0.25">
      <c r="F25" s="74"/>
    </row>
    <row r="26" spans="1:19" s="10" customFormat="1" x14ac:dyDescent="0.25">
      <c r="F26" s="74"/>
    </row>
    <row r="27" spans="1:19" s="10" customFormat="1" x14ac:dyDescent="0.25">
      <c r="F27" s="57" t="s">
        <v>71</v>
      </c>
      <c r="G27" s="57">
        <v>883</v>
      </c>
    </row>
    <row r="28" spans="1:19" s="10" customFormat="1" x14ac:dyDescent="0.25">
      <c r="C28" s="72" t="s">
        <v>75</v>
      </c>
      <c r="D28" s="72"/>
      <c r="F28" s="57" t="s">
        <v>84</v>
      </c>
      <c r="G28" s="57">
        <v>865</v>
      </c>
    </row>
    <row r="29" spans="1:19" s="10" customFormat="1" x14ac:dyDescent="0.25">
      <c r="C29" s="72" t="s">
        <v>1</v>
      </c>
      <c r="D29" s="72"/>
      <c r="F29" s="57" t="s">
        <v>72</v>
      </c>
      <c r="G29" s="57">
        <f>G28*1.2</f>
        <v>1038</v>
      </c>
      <c r="H29" s="10">
        <f>G29/G28</f>
        <v>1.2</v>
      </c>
    </row>
    <row r="30" spans="1:19" s="10" customFormat="1" x14ac:dyDescent="0.25">
      <c r="F30" s="57" t="s">
        <v>73</v>
      </c>
      <c r="G30" s="57">
        <v>12500</v>
      </c>
    </row>
    <row r="31" spans="1:19" s="10" customFormat="1" x14ac:dyDescent="0.25">
      <c r="C31" s="75"/>
      <c r="D31" s="75"/>
      <c r="F31" s="75" t="s">
        <v>74</v>
      </c>
      <c r="G31" s="75">
        <f>G28*G30</f>
        <v>10812500</v>
      </c>
      <c r="H31" s="10" t="e">
        <f>G31/D29</f>
        <v>#DIV/0!</v>
      </c>
    </row>
    <row r="32" spans="1:19" s="10" customFormat="1" x14ac:dyDescent="0.25">
      <c r="C32" s="75"/>
      <c r="D32" s="75"/>
      <c r="F32" s="75" t="s">
        <v>24</v>
      </c>
      <c r="G32" s="75">
        <f>G31*90%</f>
        <v>9731250</v>
      </c>
    </row>
    <row r="33" spans="3:7" s="10" customFormat="1" x14ac:dyDescent="0.25">
      <c r="C33" s="75"/>
      <c r="D33" s="75"/>
      <c r="F33" s="75" t="s">
        <v>25</v>
      </c>
      <c r="G33" s="75">
        <f>G31*80%</f>
        <v>8650000</v>
      </c>
    </row>
    <row r="34" spans="3:7" s="10" customFormat="1" x14ac:dyDescent="0.25">
      <c r="C34" s="75"/>
      <c r="D34" s="75"/>
    </row>
    <row r="35" spans="3:7" s="10" customFormat="1" x14ac:dyDescent="0.25">
      <c r="C35" s="75"/>
      <c r="D35" s="75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zoomScale="70" zoomScaleNormal="70"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Depreciation</vt:lpstr>
      <vt:lpstr>Site Measurement</vt:lpstr>
      <vt:lpstr>Annexure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Desk-111</cp:lastModifiedBy>
  <cp:lastPrinted>2019-11-05T06:14:02Z</cp:lastPrinted>
  <dcterms:created xsi:type="dcterms:W3CDTF">2018-02-17T10:36:41Z</dcterms:created>
  <dcterms:modified xsi:type="dcterms:W3CDTF">2023-09-21T05:47:06Z</dcterms:modified>
</cp:coreProperties>
</file>