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PNB_MCC Fort_Mohammad Yunus Mohammad Isaa\"/>
    </mc:Choice>
  </mc:AlternateContent>
  <xr:revisionPtr revIDLastSave="0" documentId="13_ncr:1_{C46FF1E9-C144-41EF-B4C5-319525C22CD2}" xr6:coauthVersionLast="47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Annexure" sheetId="26" r:id="rId3"/>
    <sheet name="Calculation" sheetId="23" r:id="rId4"/>
    <sheet name="22-23" sheetId="4" r:id="rId5"/>
    <sheet name="Sheet1" sheetId="13" r:id="rId6"/>
    <sheet name="Sheet2" sheetId="14" r:id="rId7"/>
    <sheet name="Sheet3" sheetId="15" r:id="rId8"/>
    <sheet name="Sheet4" sheetId="16" r:id="rId9"/>
    <sheet name="Sheet5" sheetId="17" r:id="rId10"/>
    <sheet name="Sheet6" sheetId="18" r:id="rId11"/>
    <sheet name="Sheet7" sheetId="19" r:id="rId12"/>
    <sheet name="Sheet8" sheetId="20" r:id="rId13"/>
    <sheet name="Sheet9" sheetId="21" r:id="rId14"/>
    <sheet name="Sheet10" sheetId="22" r:id="rId1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5" i="26" l="1"/>
  <c r="H5" i="26"/>
  <c r="I5" i="26" s="1"/>
  <c r="H4" i="26"/>
  <c r="J4" i="26" s="1"/>
  <c r="I4" i="26" l="1"/>
  <c r="J5" i="26"/>
  <c r="M4" i="26" l="1"/>
  <c r="H3" i="26"/>
  <c r="H6" i="26" s="1"/>
  <c r="M3" i="26"/>
  <c r="G31" i="4"/>
  <c r="Q11" i="4"/>
  <c r="P10" i="4"/>
  <c r="P9" i="4"/>
  <c r="P8" i="4"/>
  <c r="P7" i="4"/>
  <c r="P6" i="4"/>
  <c r="J3" i="26" l="1"/>
  <c r="J6" i="26" s="1"/>
  <c r="I3" i="26"/>
  <c r="I6" i="26" s="1"/>
  <c r="G29" i="4"/>
  <c r="H29" i="4" s="1"/>
  <c r="C8" i="25"/>
  <c r="D13" i="25"/>
  <c r="C5" i="25"/>
  <c r="C4" i="25"/>
  <c r="C3" i="25"/>
  <c r="Q2" i="4"/>
  <c r="Q3" i="4"/>
  <c r="B3" i="4" s="1"/>
  <c r="C3" i="4" s="1"/>
  <c r="D3" i="4" s="1"/>
  <c r="P4" i="4"/>
  <c r="P5" i="4"/>
  <c r="Q6" i="4"/>
  <c r="B6" i="4" s="1"/>
  <c r="C6" i="4" s="1"/>
  <c r="Q7" i="4"/>
  <c r="B7" i="4" s="1"/>
  <c r="C7" i="4" s="1"/>
  <c r="D7" i="4" s="1"/>
  <c r="Q8" i="4"/>
  <c r="Q9" i="4"/>
  <c r="B9" i="4" s="1"/>
  <c r="C9" i="4" s="1"/>
  <c r="D9" i="4" s="1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B11" i="4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B5" i="4"/>
  <c r="H20" i="4"/>
  <c r="F20" i="4"/>
  <c r="G20" i="4"/>
  <c r="F16" i="4"/>
  <c r="G16" i="4"/>
  <c r="H31" i="4"/>
  <c r="G32" i="4"/>
  <c r="C7" i="25"/>
  <c r="C9" i="25" s="1"/>
  <c r="E9" i="25" s="1"/>
  <c r="E5" i="25"/>
  <c r="E17" i="25"/>
  <c r="C19" i="25"/>
  <c r="C21" i="25" s="1"/>
  <c r="E21" i="25" s="1"/>
  <c r="C5" i="4" l="1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<sst xmlns="http://schemas.openxmlformats.org/spreadsheetml/2006/main" count="158" uniqueCount="108">
  <si>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</si>
  <si>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</si>
  <si>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</si>
  <si>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</si>
  <si>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</si>
  <si>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</si>
  <si>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</si>
  <si>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</si>
  <si>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</si>
  <si>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</si>
  <si>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</si>
  <si>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</si>
  <si>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</si>
  <si>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</si>
  <si>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</si>
  <si>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</si>
  <si>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</si>
  <si>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</si>
  <si>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</si>
  <si>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</si>
  <si>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</si>
  <si>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</si>
  <si>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</si>
  <si>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</si>
  <si>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</si>
  <si>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</si>
  <si>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</si>
  <si>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</si>
  <si>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</si>
  <si>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</si>
  <si>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</si>
  <si>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</si>
  <si>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</si>
  <si>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</si>
  <si>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</si>
  <si>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</si>
  <si>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</si>
  <si>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</si>
  <si>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</si>
  <si>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</si>
  <si>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</si>
  <si>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</si>
  <si>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</si>
  <si>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</si>
  <si>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</si>
  <si>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</si>
  <si>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</si>
  <si>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</si>
  <si>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</si>
  <si>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</si>
  <si>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</si>
  <si>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</si>
  <si>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</si>
  <si>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</si>
  <si>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</si>
  <si>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</si>
  <si>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</si>
  <si>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</si>
  <si>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</si>
  <si>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</si>
  <si>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</si>
  <si>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</si>
  <si>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</si>
  <si>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</si>
  <si>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</si>
  <si>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</si>
  <si>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</si>
  <si>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</si>
  <si>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</si>
  <si>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</si>
  <si>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</si>
  <si>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</si>
  <si>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</si>
  <si>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</si>
  <si>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</si>
  <si>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</si>
  <si>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</si>
  <si>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</si>
  <si>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</si>
  <si>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</si>
  <si>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</si>
  <si>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</si>
  <si>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</si>
  <si>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</si>
  <si>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</si>
  <si>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</si>
  <si>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IGR-22.08.23</t>
  </si>
  <si>
    <t>IGR-17.08.23</t>
  </si>
  <si>
    <t>IGR-07.06.23</t>
  </si>
  <si>
    <t>IGR-21.02.23</t>
  </si>
  <si>
    <t>IGR-02.02.23</t>
  </si>
  <si>
    <t>IGR-12.01.23</t>
  </si>
  <si>
    <t>Name of Client</t>
  </si>
  <si>
    <t>Property Address</t>
  </si>
  <si>
    <t>Docs Received</t>
  </si>
  <si>
    <t>Docs Pending</t>
  </si>
  <si>
    <t>Flat No. 1103, 11th Floor, A Wing, Asmita Ascon Acres - I, Naya Nagar, Mira Road (East)</t>
  </si>
  <si>
    <t>Rate on CA</t>
  </si>
  <si>
    <t>Agreement for Sale, Maintenance Bill, Property Tax, Commencement Certificate</t>
  </si>
  <si>
    <t>Occupancy Certificate, Approved Plan</t>
  </si>
  <si>
    <t>Mohd Yunus Mohd Issa</t>
  </si>
  <si>
    <t>Mohammed Kalim Khan &amp; Mohammed Safique Khan</t>
  </si>
  <si>
    <t>Flat No. 1005, 10th Floor, Type A, Building No. 2, Orchid Ozon, Mahajanwadi, Western Express Highway, Near Dahisar Check Naka, Mira Road (East)</t>
  </si>
  <si>
    <t>Occupancy Certificate, Maintenance Bill</t>
  </si>
  <si>
    <t>Mohammed Safique Khan &amp; Mohammed Kalim Khan</t>
  </si>
  <si>
    <t>Flat No. 1006, 10th Floor, Type A, Building No. 2, Orchid Ozon, Mahajanwadi, Western Express Highway, Near Dahisar Check Naka, Mira Road (East)</t>
  </si>
  <si>
    <t>Total Value</t>
  </si>
  <si>
    <t>Agreement for Sale, Commencement Certificate, Electricity Bill, Property Tax, ApprovedPlan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</si>
</sst>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9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0" fillId="0" borderId="9" xfId="0" applyFont="1" applyBorder="1" applyAlignment="1">
      <alignment horizontal="center"/>
    </xf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0" fillId="0" borderId="9" xfId="0" applyBorder="1" applyAlignment="1">
      <alignment vertical="center" wrapText="1"/>
    </xf>
    <xf numFmtId="43" fontId="0" fillId="0" borderId="9" xfId="1" applyFont="1" applyBorder="1" applyAlignment="1">
      <alignment vertical="center"/>
    </xf>
    <xf numFmtId="43" fontId="0" fillId="0" borderId="9" xfId="1" applyFont="1" applyBorder="1" applyAlignment="1">
      <alignment vertical="center" wrapText="1"/>
    </xf>
    <xf numFmtId="0" fontId="0" fillId="0" borderId="9" xfId="0" applyBorder="1" applyAlignment="1">
      <alignment horizontal="center" vertical="center"/>
    </xf>
    <xf numFmtId="0" fontId="2" fillId="0" borderId="9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43" fontId="2" fillId="0" borderId="9" xfId="1" applyFont="1" applyBorder="1" applyAlignment="1">
      <alignment vertical="center"/>
    </xf>
    <xf numFmtId="0" fontId="0" fillId="0" borderId="0" xfId="0" applyAlignment="1">
      <alignment horizontal="center" vertical="center"/>
    </xf>
    <xf numFmtId="0" fontId="2" fillId="0" borderId="9" xfId="0" applyFont="1" applyBorder="1" applyAlignment="1">
      <alignment horizontal="right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288002</xdr:colOff>
      <xdr:row>48</xdr:row>
      <xdr:rowOff>115555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7FEFF6-EC15-5A52-B634-6519AC095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137602" cy="899285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B3CC3C0-3A00-087B-D8F5-16406EA9F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440423</xdr:colOff>
      <xdr:row>47</xdr:row>
      <xdr:rowOff>20302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63B791-3D2F-9A7C-DF7A-74E2D98FA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90023" cy="89738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163990</xdr:colOff>
      <xdr:row>47</xdr:row>
      <xdr:rowOff>10776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77F09A-893F-016B-EA94-8CA7AEECF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794390" cy="89642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525905</xdr:colOff>
      <xdr:row>48</xdr:row>
      <xdr:rowOff>58361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4AD150-D922-2673-23C8-12D73D91F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546705" cy="86784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860AC6-90A1-81F7-85D9-20A366574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E5791E-DBC1-3E1C-5B7D-A845CAC2C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1AA389-CE10-9D37-3305-08F25FAA7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ADE4715-6B4C-E90F-4000-F9454E07C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0CEE9D-600F-53C0-1E39-C166F9F14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8" sqref="C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78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84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79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80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81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82</v>
      </c>
      <c r="C8" s="57">
        <f>C7*D13%</f>
        <v>295406.57199999999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83</v>
      </c>
      <c r="C9" s="62">
        <f>C6+C8</f>
        <v>324806.57199999999</v>
      </c>
      <c r="D9" s="63" t="s">
        <v>62</v>
      </c>
      <c r="E9" s="64">
        <f>C9/10.764</f>
        <v>30175.266815310293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2015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8</v>
      </c>
      <c r="D13" s="70">
        <f>D12-C13</f>
        <v>92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9"/>
      <c r="L1" s="79"/>
      <c r="M1" s="79"/>
      <c r="N1" s="79"/>
      <c r="O1" s="79"/>
      <c r="P1" s="79"/>
      <c r="Q1" s="79"/>
      <c r="R1" s="79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AE0D7-D5E8-437F-BA5B-BBCCEEB3412C}">
  <dimension ref="A2:M6"/>
  <sheetViews>
    <sheetView tabSelected="1" workbookViewId="0">
      <selection activeCell="A2" sqref="A2:J6"/>
    </sheetView>
  </sheetViews>
  <sheetFormatPr defaultRowHeight="15" x14ac:dyDescent="0.25"/>
  <cols>
    <col min="1" max="1" width="6.85546875" style="89" bestFit="1" customWidth="1"/>
    <col min="2" max="2" width="23.5703125" style="81" customWidth="1"/>
    <col min="3" max="3" width="27" style="80" bestFit="1" customWidth="1"/>
    <col min="4" max="4" width="7.42578125" style="80" hidden="1" customWidth="1"/>
    <col min="5" max="5" width="7.42578125" style="80" customWidth="1"/>
    <col min="6" max="6" width="9" style="80" hidden="1" customWidth="1"/>
    <col min="7" max="7" width="10.5703125" style="80" customWidth="1"/>
    <col min="8" max="10" width="14.28515625" style="80" customWidth="1"/>
    <col min="11" max="11" width="23.85546875" style="81" hidden="1" customWidth="1"/>
    <col min="12" max="12" width="20.42578125" style="81" hidden="1" customWidth="1"/>
    <col min="13" max="13" width="10.5703125" style="81" hidden="1" customWidth="1"/>
    <col min="14" max="14" width="0" style="80" hidden="1" customWidth="1"/>
    <col min="15" max="16384" width="9.140625" style="80"/>
  </cols>
  <sheetData>
    <row r="2" spans="1:13" s="87" customFormat="1" x14ac:dyDescent="0.25">
      <c r="A2" s="60" t="s">
        <v>0</v>
      </c>
      <c r="B2" s="86" t="s">
        <v>92</v>
      </c>
      <c r="C2" s="60" t="s">
        <v>93</v>
      </c>
      <c r="D2" s="60" t="s">
        <v>71</v>
      </c>
      <c r="E2" s="60" t="s">
        <v>85</v>
      </c>
      <c r="F2" s="60" t="s">
        <v>72</v>
      </c>
      <c r="G2" s="60" t="s">
        <v>97</v>
      </c>
      <c r="H2" s="60" t="s">
        <v>74</v>
      </c>
      <c r="I2" s="60" t="s">
        <v>24</v>
      </c>
      <c r="J2" s="60" t="s">
        <v>25</v>
      </c>
      <c r="K2" s="86" t="s">
        <v>94</v>
      </c>
      <c r="L2" s="86" t="s">
        <v>95</v>
      </c>
      <c r="M2" s="86"/>
    </row>
    <row r="3" spans="1:13" ht="75" x14ac:dyDescent="0.25">
      <c r="A3" s="85">
        <v>1</v>
      </c>
      <c r="B3" s="82" t="s">
        <v>100</v>
      </c>
      <c r="C3" s="82" t="s">
        <v>96</v>
      </c>
      <c r="D3" s="83">
        <v>883</v>
      </c>
      <c r="E3" s="83">
        <v>865</v>
      </c>
      <c r="F3" s="83">
        <v>1038</v>
      </c>
      <c r="G3" s="83">
        <v>13000</v>
      </c>
      <c r="H3" s="83">
        <f>E3*G3</f>
        <v>11245000</v>
      </c>
      <c r="I3" s="83">
        <f>H3*0.9</f>
        <v>10120500</v>
      </c>
      <c r="J3" s="83">
        <f>H3*0.8</f>
        <v>8996000</v>
      </c>
      <c r="K3" s="82" t="s">
        <v>98</v>
      </c>
      <c r="L3" s="82" t="s">
        <v>99</v>
      </c>
      <c r="M3" s="84">
        <f>F3/E3</f>
        <v>1.2</v>
      </c>
    </row>
    <row r="4" spans="1:13" ht="90" x14ac:dyDescent="0.25">
      <c r="A4" s="85">
        <v>2</v>
      </c>
      <c r="B4" s="82" t="s">
        <v>101</v>
      </c>
      <c r="C4" s="82" t="s">
        <v>102</v>
      </c>
      <c r="D4" s="83">
        <v>618</v>
      </c>
      <c r="E4" s="83">
        <v>624</v>
      </c>
      <c r="F4" s="83">
        <v>749</v>
      </c>
      <c r="G4" s="83">
        <v>13000</v>
      </c>
      <c r="H4" s="83">
        <f>E4*G4</f>
        <v>8112000</v>
      </c>
      <c r="I4" s="83">
        <f>H4*0.9</f>
        <v>7300800</v>
      </c>
      <c r="J4" s="83">
        <f>H4*0.8</f>
        <v>6489600</v>
      </c>
      <c r="K4" s="82" t="s">
        <v>107</v>
      </c>
      <c r="L4" s="82" t="s">
        <v>103</v>
      </c>
      <c r="M4" s="84">
        <f>F4/E4</f>
        <v>1.2003205128205128</v>
      </c>
    </row>
    <row r="5" spans="1:13" ht="90" x14ac:dyDescent="0.25">
      <c r="A5" s="85">
        <v>3</v>
      </c>
      <c r="B5" s="82" t="s">
        <v>104</v>
      </c>
      <c r="C5" s="82" t="s">
        <v>105</v>
      </c>
      <c r="D5" s="83">
        <v>618</v>
      </c>
      <c r="E5" s="83">
        <v>624</v>
      </c>
      <c r="F5" s="83">
        <v>749</v>
      </c>
      <c r="G5" s="83">
        <v>13000</v>
      </c>
      <c r="H5" s="83">
        <f>E5*G5</f>
        <v>8112000</v>
      </c>
      <c r="I5" s="83">
        <f>H5*0.9</f>
        <v>7300800</v>
      </c>
      <c r="J5" s="83">
        <f>H5*0.8</f>
        <v>6489600</v>
      </c>
      <c r="K5" s="82" t="s">
        <v>107</v>
      </c>
      <c r="L5" s="82" t="s">
        <v>103</v>
      </c>
      <c r="M5" s="84">
        <f>F5/E5</f>
        <v>1.2003205128205128</v>
      </c>
    </row>
    <row r="6" spans="1:13" x14ac:dyDescent="0.25">
      <c r="A6" s="90" t="s">
        <v>106</v>
      </c>
      <c r="B6" s="90"/>
      <c r="C6" s="90"/>
      <c r="D6" s="90"/>
      <c r="E6" s="90"/>
      <c r="F6" s="90"/>
      <c r="G6" s="90"/>
      <c r="H6" s="88">
        <f>SUM(H3:H5)</f>
        <v>27469000</v>
      </c>
      <c r="I6" s="88">
        <f>SUM(I3:I5)</f>
        <v>24722100</v>
      </c>
      <c r="J6" s="88">
        <f>SUM(J3:J5)</f>
        <v>21975200</v>
      </c>
      <c r="K6" s="82"/>
      <c r="L6" s="82"/>
      <c r="M6" s="82"/>
    </row>
  </sheetData>
  <mergeCells count="1">
    <mergeCell ref="A6:G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M11" sqref="M11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14100</v>
      </c>
      <c r="D3" s="24" t="s">
        <v>76</v>
      </c>
      <c r="E3" s="6" t="s">
        <v>77</v>
      </c>
      <c r="F3" s="19"/>
    </row>
    <row r="4" spans="1:6" ht="30" x14ac:dyDescent="0.25">
      <c r="A4" s="23" t="s">
        <v>14</v>
      </c>
      <c r="B4" s="20"/>
      <c r="C4" s="21">
        <v>0</v>
      </c>
      <c r="D4" s="24"/>
      <c r="F4" s="19"/>
    </row>
    <row r="5" spans="1:6" x14ac:dyDescent="0.25">
      <c r="A5" s="16" t="s">
        <v>15</v>
      </c>
      <c r="B5" s="20"/>
      <c r="C5" s="21">
        <f>C3-C4</f>
        <v>14100</v>
      </c>
      <c r="D5" s="24"/>
      <c r="F5" s="19"/>
    </row>
    <row r="6" spans="1:6" x14ac:dyDescent="0.25">
      <c r="A6" s="16" t="s">
        <v>16</v>
      </c>
      <c r="B6" s="20"/>
      <c r="C6" s="21">
        <f>C4</f>
        <v>0</v>
      </c>
      <c r="D6" s="24"/>
      <c r="F6" s="19"/>
    </row>
    <row r="7" spans="1:6" x14ac:dyDescent="0.25">
      <c r="A7" s="16" t="s">
        <v>17</v>
      </c>
      <c r="B7" s="25"/>
      <c r="C7" s="26">
        <f>D7-D8</f>
        <v>8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52</v>
      </c>
      <c r="D8" s="26">
        <v>2015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12</v>
      </c>
      <c r="D10" s="26"/>
      <c r="F10" s="19"/>
    </row>
    <row r="11" spans="1:6" x14ac:dyDescent="0.25">
      <c r="A11" s="16"/>
      <c r="B11" s="27"/>
      <c r="C11" s="28">
        <f>C10%</f>
        <v>0.12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0</v>
      </c>
      <c r="D13" s="24"/>
      <c r="F13" s="19"/>
    </row>
    <row r="14" spans="1:6" x14ac:dyDescent="0.25">
      <c r="A14" s="16" t="s">
        <v>15</v>
      </c>
      <c r="B14" s="20"/>
      <c r="C14" s="21">
        <f>C5</f>
        <v>14100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14100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BUA</v>
      </c>
      <c r="B18" s="7"/>
      <c r="C18" s="31">
        <v>0</v>
      </c>
      <c r="D18" s="26"/>
      <c r="F18" s="19"/>
    </row>
    <row r="19" spans="1:6" x14ac:dyDescent="0.25">
      <c r="A19" s="16" t="s">
        <v>74</v>
      </c>
      <c r="B19" s="6"/>
      <c r="C19" s="32">
        <f>C18*C16</f>
        <v>0</v>
      </c>
      <c r="D19" s="33"/>
      <c r="E19" s="70"/>
      <c r="F19" s="34"/>
    </row>
    <row r="20" spans="1:6" x14ac:dyDescent="0.25">
      <c r="A20" s="16" t="s">
        <v>24</v>
      </c>
      <c r="C20" s="35">
        <f>C19*90%</f>
        <v>0</v>
      </c>
      <c r="D20" s="32"/>
      <c r="F20" s="19"/>
    </row>
    <row r="21" spans="1:6" x14ac:dyDescent="0.25">
      <c r="A21" s="16" t="s">
        <v>25</v>
      </c>
      <c r="C21" s="35">
        <f>C19*80%</f>
        <v>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0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S6" sqref="S6:S11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958.33333333333337</v>
      </c>
      <c r="C2" s="4">
        <f t="shared" ref="C2:C16" si="1">B2*1.2</f>
        <v>1150</v>
      </c>
      <c r="D2" s="4">
        <f t="shared" ref="D2:D16" si="2">C2*1.2</f>
        <v>1380</v>
      </c>
      <c r="E2" s="5">
        <f t="shared" ref="E2:E16" si="3">R2</f>
        <v>10500000</v>
      </c>
      <c r="F2" s="77">
        <f t="shared" ref="F2:F15" si="4">ROUND((E2/B2),0)</f>
        <v>10957</v>
      </c>
      <c r="G2" s="77">
        <f t="shared" ref="G2:G15" si="5">ROUND((E2/C2),0)</f>
        <v>9130</v>
      </c>
      <c r="H2" s="77">
        <f t="shared" ref="H2:H15" si="6">ROUND((E2/D2),0)</f>
        <v>7609</v>
      </c>
      <c r="I2" s="77">
        <f t="shared" ref="I2:I15" si="7">T2</f>
        <v>0</v>
      </c>
      <c r="J2" s="77">
        <f t="shared" ref="J2:J15" si="8">U2</f>
        <v>0</v>
      </c>
      <c r="K2" s="7"/>
      <c r="L2" s="7"/>
      <c r="M2" s="7"/>
      <c r="N2" s="7"/>
      <c r="O2" s="7">
        <v>0</v>
      </c>
      <c r="P2" s="7">
        <v>1150</v>
      </c>
      <c r="Q2" s="7">
        <f t="shared" ref="Q2:Q10" si="9">P2/1.2</f>
        <v>958.33333333333337</v>
      </c>
      <c r="R2" s="78">
        <v>10500000</v>
      </c>
      <c r="S2" s="2"/>
    </row>
    <row r="3" spans="1:19" x14ac:dyDescent="0.25">
      <c r="A3" s="4">
        <v>2</v>
      </c>
      <c r="B3" s="4">
        <f t="shared" si="0"/>
        <v>1083.3333333333335</v>
      </c>
      <c r="C3" s="4">
        <f t="shared" si="1"/>
        <v>1300.0000000000002</v>
      </c>
      <c r="D3" s="4">
        <f t="shared" si="2"/>
        <v>1560.0000000000002</v>
      </c>
      <c r="E3" s="5">
        <f t="shared" si="3"/>
        <v>12000000</v>
      </c>
      <c r="F3" s="77">
        <f t="shared" si="4"/>
        <v>11077</v>
      </c>
      <c r="G3" s="77">
        <f t="shared" si="5"/>
        <v>9231</v>
      </c>
      <c r="H3" s="77">
        <f t="shared" si="6"/>
        <v>7692</v>
      </c>
      <c r="I3" s="77">
        <f t="shared" si="7"/>
        <v>0</v>
      </c>
      <c r="J3" s="77">
        <f t="shared" si="8"/>
        <v>0</v>
      </c>
      <c r="K3" s="7"/>
      <c r="L3" s="7"/>
      <c r="M3" s="7"/>
      <c r="N3" s="7"/>
      <c r="O3" s="7">
        <v>0</v>
      </c>
      <c r="P3" s="7">
        <v>1300</v>
      </c>
      <c r="Q3" s="7">
        <f t="shared" si="9"/>
        <v>1083.3333333333335</v>
      </c>
      <c r="R3" s="78">
        <v>12000000</v>
      </c>
      <c r="S3" s="2"/>
    </row>
    <row r="4" spans="1:19" x14ac:dyDescent="0.25">
      <c r="A4" s="4">
        <v>3</v>
      </c>
      <c r="B4" s="4">
        <f t="shared" si="0"/>
        <v>700</v>
      </c>
      <c r="C4" s="4">
        <f t="shared" si="1"/>
        <v>840</v>
      </c>
      <c r="D4" s="4">
        <f t="shared" si="2"/>
        <v>1008</v>
      </c>
      <c r="E4" s="5">
        <f t="shared" si="3"/>
        <v>10800000</v>
      </c>
      <c r="F4" s="77">
        <f t="shared" si="4"/>
        <v>15429</v>
      </c>
      <c r="G4" s="77">
        <f t="shared" si="5"/>
        <v>12857</v>
      </c>
      <c r="H4" s="77">
        <f t="shared" si="6"/>
        <v>10714</v>
      </c>
      <c r="I4" s="77">
        <f t="shared" si="7"/>
        <v>0</v>
      </c>
      <c r="J4" s="77">
        <f t="shared" si="8"/>
        <v>0</v>
      </c>
      <c r="K4" s="7"/>
      <c r="L4" s="7"/>
      <c r="M4" s="7"/>
      <c r="N4" s="7"/>
      <c r="O4" s="7">
        <v>0</v>
      </c>
      <c r="P4" s="7">
        <f t="shared" ref="P4:P5" si="10">O4/1.2</f>
        <v>0</v>
      </c>
      <c r="Q4" s="7">
        <v>700</v>
      </c>
      <c r="R4" s="78">
        <v>10800000</v>
      </c>
      <c r="S4" s="2"/>
    </row>
    <row r="5" spans="1:19" x14ac:dyDescent="0.25">
      <c r="A5" s="4">
        <v>4</v>
      </c>
      <c r="B5" s="4">
        <f t="shared" si="0"/>
        <v>900</v>
      </c>
      <c r="C5" s="4">
        <f t="shared" si="1"/>
        <v>1080</v>
      </c>
      <c r="D5" s="4">
        <f t="shared" si="2"/>
        <v>1296</v>
      </c>
      <c r="E5" s="5">
        <f t="shared" si="3"/>
        <v>12000000</v>
      </c>
      <c r="F5" s="77">
        <f t="shared" si="4"/>
        <v>13333</v>
      </c>
      <c r="G5" s="77">
        <f t="shared" si="5"/>
        <v>11111</v>
      </c>
      <c r="H5" s="77">
        <f t="shared" si="6"/>
        <v>9259</v>
      </c>
      <c r="I5" s="77">
        <f t="shared" si="7"/>
        <v>0</v>
      </c>
      <c r="J5" s="77">
        <f t="shared" si="8"/>
        <v>0</v>
      </c>
      <c r="K5" s="7"/>
      <c r="L5" s="7"/>
      <c r="M5" s="7"/>
      <c r="N5" s="7"/>
      <c r="O5" s="7">
        <v>0</v>
      </c>
      <c r="P5" s="7">
        <f t="shared" si="10"/>
        <v>0</v>
      </c>
      <c r="Q5" s="7">
        <v>900</v>
      </c>
      <c r="R5" s="78">
        <v>12000000</v>
      </c>
      <c r="S5" s="2"/>
    </row>
    <row r="6" spans="1:19" x14ac:dyDescent="0.25">
      <c r="A6" s="4">
        <v>5</v>
      </c>
      <c r="B6" s="4">
        <f t="shared" si="0"/>
        <v>633.55110000000002</v>
      </c>
      <c r="C6" s="4">
        <f t="shared" si="1"/>
        <v>760.26131999999996</v>
      </c>
      <c r="D6" s="4">
        <f t="shared" si="2"/>
        <v>912.31358399999988</v>
      </c>
      <c r="E6" s="5">
        <f t="shared" si="3"/>
        <v>6000000</v>
      </c>
      <c r="F6" s="4">
        <f t="shared" si="4"/>
        <v>9470</v>
      </c>
      <c r="G6" s="4">
        <f t="shared" si="5"/>
        <v>7892</v>
      </c>
      <c r="H6" s="4">
        <f t="shared" si="6"/>
        <v>6577</v>
      </c>
      <c r="I6" s="4">
        <f t="shared" si="7"/>
        <v>0</v>
      </c>
      <c r="J6" s="4">
        <f t="shared" si="8"/>
        <v>0</v>
      </c>
      <c r="O6">
        <v>0</v>
      </c>
      <c r="P6">
        <f>70.63*10.764</f>
        <v>760.26131999999996</v>
      </c>
      <c r="Q6">
        <f t="shared" si="9"/>
        <v>633.55110000000002</v>
      </c>
      <c r="R6" s="2">
        <v>6000000</v>
      </c>
      <c r="S6" s="2" t="s">
        <v>86</v>
      </c>
    </row>
    <row r="7" spans="1:19" x14ac:dyDescent="0.25">
      <c r="A7" s="4">
        <v>6</v>
      </c>
      <c r="B7" s="4">
        <f t="shared" si="0"/>
        <v>441.77249999999998</v>
      </c>
      <c r="C7" s="4">
        <f t="shared" si="1"/>
        <v>530.12699999999995</v>
      </c>
      <c r="D7" s="4">
        <f t="shared" si="2"/>
        <v>636.15239999999994</v>
      </c>
      <c r="E7" s="5">
        <f t="shared" si="3"/>
        <v>5900000</v>
      </c>
      <c r="F7" s="4">
        <f t="shared" si="4"/>
        <v>13355</v>
      </c>
      <c r="G7" s="4">
        <f t="shared" si="5"/>
        <v>11129</v>
      </c>
      <c r="H7" s="4">
        <f t="shared" si="6"/>
        <v>9275</v>
      </c>
      <c r="I7" s="4">
        <f t="shared" si="7"/>
        <v>0</v>
      </c>
      <c r="J7" s="4">
        <f t="shared" si="8"/>
        <v>0</v>
      </c>
      <c r="O7">
        <v>0</v>
      </c>
      <c r="P7">
        <f>49.25*10.764</f>
        <v>530.12699999999995</v>
      </c>
      <c r="Q7">
        <f t="shared" si="9"/>
        <v>441.77249999999998</v>
      </c>
      <c r="R7" s="2">
        <v>5900000</v>
      </c>
      <c r="S7" s="2" t="s">
        <v>87</v>
      </c>
    </row>
    <row r="8" spans="1:19" x14ac:dyDescent="0.25">
      <c r="A8" s="4">
        <v>7</v>
      </c>
      <c r="B8" s="4">
        <f t="shared" si="0"/>
        <v>450.1146</v>
      </c>
      <c r="C8" s="4">
        <f t="shared" si="1"/>
        <v>540.13751999999999</v>
      </c>
      <c r="D8" s="4">
        <f t="shared" si="2"/>
        <v>648.16502400000002</v>
      </c>
      <c r="E8" s="5">
        <f t="shared" si="3"/>
        <v>8000000</v>
      </c>
      <c r="F8" s="4">
        <f t="shared" si="4"/>
        <v>17773</v>
      </c>
      <c r="G8" s="4">
        <f t="shared" si="5"/>
        <v>14811</v>
      </c>
      <c r="H8" s="4">
        <f t="shared" si="6"/>
        <v>12343</v>
      </c>
      <c r="I8" s="4">
        <f t="shared" si="7"/>
        <v>0</v>
      </c>
      <c r="J8" s="4">
        <f t="shared" si="8"/>
        <v>0</v>
      </c>
      <c r="O8">
        <v>0</v>
      </c>
      <c r="P8">
        <f>50.18*10.764</f>
        <v>540.13751999999999</v>
      </c>
      <c r="Q8">
        <f t="shared" si="9"/>
        <v>450.1146</v>
      </c>
      <c r="R8" s="2">
        <v>8000000</v>
      </c>
      <c r="S8" s="2" t="s">
        <v>88</v>
      </c>
    </row>
    <row r="9" spans="1:19" x14ac:dyDescent="0.25">
      <c r="A9" s="4">
        <v>8</v>
      </c>
      <c r="B9" s="4">
        <f t="shared" si="0"/>
        <v>375.12539999999996</v>
      </c>
      <c r="C9" s="4">
        <f t="shared" si="1"/>
        <v>450.15047999999996</v>
      </c>
      <c r="D9" s="4">
        <f t="shared" si="2"/>
        <v>540.18057599999997</v>
      </c>
      <c r="E9" s="5">
        <f t="shared" si="3"/>
        <v>4000000</v>
      </c>
      <c r="F9" s="4">
        <f t="shared" si="4"/>
        <v>10663</v>
      </c>
      <c r="G9" s="4">
        <f t="shared" si="5"/>
        <v>8886</v>
      </c>
      <c r="H9" s="4">
        <f t="shared" si="6"/>
        <v>7405</v>
      </c>
      <c r="I9" s="4">
        <f t="shared" si="7"/>
        <v>0</v>
      </c>
      <c r="J9" s="4">
        <f t="shared" si="8"/>
        <v>0</v>
      </c>
      <c r="O9">
        <v>0</v>
      </c>
      <c r="P9">
        <f>41.82*10.764</f>
        <v>450.15047999999996</v>
      </c>
      <c r="Q9">
        <f t="shared" si="9"/>
        <v>375.12539999999996</v>
      </c>
      <c r="R9" s="2">
        <v>4000000</v>
      </c>
      <c r="S9" s="2" t="s">
        <v>89</v>
      </c>
    </row>
    <row r="10" spans="1:19" x14ac:dyDescent="0.25">
      <c r="A10" s="4">
        <v>9</v>
      </c>
      <c r="B10" s="4">
        <f t="shared" si="0"/>
        <v>633.55110000000002</v>
      </c>
      <c r="C10" s="4">
        <f t="shared" si="1"/>
        <v>760.26131999999996</v>
      </c>
      <c r="D10" s="4">
        <f t="shared" si="2"/>
        <v>912.31358399999988</v>
      </c>
      <c r="E10" s="5">
        <f t="shared" si="3"/>
        <v>4900000</v>
      </c>
      <c r="F10" s="4">
        <f t="shared" si="4"/>
        <v>7734</v>
      </c>
      <c r="G10" s="4">
        <f t="shared" si="5"/>
        <v>6445</v>
      </c>
      <c r="H10" s="4">
        <f t="shared" si="6"/>
        <v>5371</v>
      </c>
      <c r="I10" s="4">
        <f t="shared" si="7"/>
        <v>0</v>
      </c>
      <c r="J10" s="4">
        <f t="shared" si="8"/>
        <v>0</v>
      </c>
      <c r="O10">
        <v>0</v>
      </c>
      <c r="P10">
        <f>70.63*10.764</f>
        <v>760.26131999999996</v>
      </c>
      <c r="Q10">
        <f t="shared" si="9"/>
        <v>633.55110000000002</v>
      </c>
      <c r="R10" s="2">
        <v>4900000</v>
      </c>
      <c r="S10" s="2" t="s">
        <v>90</v>
      </c>
    </row>
    <row r="11" spans="1:19" x14ac:dyDescent="0.25">
      <c r="A11" s="4">
        <v>10</v>
      </c>
      <c r="B11" s="4">
        <f t="shared" si="0"/>
        <v>650.14559999999994</v>
      </c>
      <c r="C11" s="4">
        <f t="shared" si="1"/>
        <v>780.17471999999987</v>
      </c>
      <c r="D11" s="4">
        <f t="shared" si="2"/>
        <v>936.20966399999975</v>
      </c>
      <c r="E11" s="5">
        <f t="shared" si="3"/>
        <v>8100000</v>
      </c>
      <c r="F11" s="77">
        <f t="shared" si="4"/>
        <v>12459</v>
      </c>
      <c r="G11" s="77">
        <f t="shared" si="5"/>
        <v>10382</v>
      </c>
      <c r="H11" s="77">
        <f t="shared" si="6"/>
        <v>8652</v>
      </c>
      <c r="I11" s="77">
        <f t="shared" si="7"/>
        <v>0</v>
      </c>
      <c r="J11" s="77">
        <f t="shared" si="8"/>
        <v>0</v>
      </c>
      <c r="K11" s="7"/>
      <c r="L11" s="7"/>
      <c r="M11" s="7"/>
      <c r="N11" s="7"/>
      <c r="O11" s="7">
        <v>0</v>
      </c>
      <c r="P11" s="7">
        <f t="shared" ref="P11:P15" si="11">O11/1.2</f>
        <v>0</v>
      </c>
      <c r="Q11" s="7">
        <f>60.4*10.764</f>
        <v>650.14559999999994</v>
      </c>
      <c r="R11" s="78">
        <v>8100000</v>
      </c>
      <c r="S11" s="78" t="s">
        <v>91</v>
      </c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ref="Q12:Q15" si="12">P12/1.2</f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57" t="s">
        <v>71</v>
      </c>
      <c r="G27" s="57">
        <v>883</v>
      </c>
    </row>
    <row r="28" spans="1:19" s="10" customFormat="1" x14ac:dyDescent="0.25">
      <c r="C28" s="72" t="s">
        <v>75</v>
      </c>
      <c r="D28" s="72"/>
      <c r="F28" s="57" t="s">
        <v>85</v>
      </c>
      <c r="G28" s="57">
        <v>865</v>
      </c>
    </row>
    <row r="29" spans="1:19" s="10" customFormat="1" x14ac:dyDescent="0.25">
      <c r="C29" s="72" t="s">
        <v>1</v>
      </c>
      <c r="D29" s="72"/>
      <c r="F29" s="57" t="s">
        <v>72</v>
      </c>
      <c r="G29" s="57">
        <f>G28*1.2</f>
        <v>1038</v>
      </c>
      <c r="H29" s="10">
        <f>G29/G28</f>
        <v>1.2</v>
      </c>
    </row>
    <row r="30" spans="1:19" s="10" customFormat="1" x14ac:dyDescent="0.25">
      <c r="F30" s="57" t="s">
        <v>73</v>
      </c>
      <c r="G30" s="57">
        <v>12500</v>
      </c>
    </row>
    <row r="31" spans="1:19" s="10" customFormat="1" x14ac:dyDescent="0.25">
      <c r="C31" s="75"/>
      <c r="D31" s="75"/>
      <c r="F31" s="75" t="s">
        <v>74</v>
      </c>
      <c r="G31" s="75">
        <f>G28*G30</f>
        <v>10812500</v>
      </c>
      <c r="H31" s="10" t="e">
        <f>G31/D29</f>
        <v>#DIV/0!</v>
      </c>
    </row>
    <row r="32" spans="1:19" s="10" customFormat="1" x14ac:dyDescent="0.25">
      <c r="C32" s="75"/>
      <c r="D32" s="75"/>
      <c r="F32" s="75" t="s">
        <v>24</v>
      </c>
      <c r="G32" s="75">
        <f>G31*90%</f>
        <v>9731250</v>
      </c>
    </row>
    <row r="33" spans="3:7" s="10" customFormat="1" x14ac:dyDescent="0.25">
      <c r="C33" s="75"/>
      <c r="D33" s="75"/>
      <c r="F33" s="75" t="s">
        <v>25</v>
      </c>
      <c r="G33" s="75">
        <f>G31*80%</f>
        <v>8650000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Depreciation</vt:lpstr>
      <vt:lpstr>Site Measurement</vt:lpstr>
      <vt:lpstr>Annexure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2023-09-15T09:46:56Z</dcterms:modified>
</cp:coreProperties>
</file>