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FDFBF16-A7C7-46FE-BF03-A6E446DAC3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2" sheetId="5" r:id="rId3"/>
    <sheet name="Sheet3" sheetId="6" r:id="rId4"/>
    <sheet name="Sheet4" sheetId="7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L5" i="1"/>
  <c r="K4" i="1"/>
  <c r="K11" i="1"/>
  <c r="K7" i="1"/>
  <c r="M13" i="1"/>
  <c r="J18" i="1"/>
  <c r="J17" i="1"/>
  <c r="D12" i="1"/>
  <c r="D11" i="1"/>
  <c r="D10" i="1"/>
  <c r="D9" i="1"/>
  <c r="D8" i="1"/>
  <c r="D7" i="1"/>
  <c r="D6" i="1"/>
  <c r="D5" i="1"/>
  <c r="D4" i="1"/>
  <c r="D3" i="1"/>
  <c r="F55" i="1"/>
  <c r="G55" i="1" s="1"/>
  <c r="G54" i="1"/>
  <c r="F54" i="1"/>
  <c r="M12" i="1"/>
  <c r="M11" i="1"/>
  <c r="M10" i="1"/>
  <c r="M9" i="1"/>
  <c r="M8" i="1"/>
  <c r="M7" i="1"/>
  <c r="M6" i="1"/>
  <c r="M5" i="1"/>
  <c r="M4" i="1"/>
  <c r="M3" i="1"/>
  <c r="J12" i="1"/>
  <c r="J4" i="1"/>
  <c r="L4" i="1" s="1"/>
  <c r="J3" i="1"/>
  <c r="K3" i="1" s="1"/>
  <c r="J6" i="1"/>
  <c r="K6" i="1" s="1"/>
  <c r="J7" i="1"/>
  <c r="L7" i="1" s="1"/>
  <c r="J8" i="1"/>
  <c r="L8" i="1" s="1"/>
  <c r="J9" i="1"/>
  <c r="L9" i="1" s="1"/>
  <c r="J10" i="1"/>
  <c r="L10" i="1" s="1"/>
  <c r="J11" i="1"/>
  <c r="L11" i="1" s="1"/>
  <c r="J5" i="1"/>
  <c r="K5" i="1" s="1"/>
  <c r="C17" i="1"/>
  <c r="A57" i="1"/>
  <c r="C57" i="1" s="1"/>
  <c r="C31" i="1"/>
  <c r="E31" i="1" s="1"/>
  <c r="A56" i="1"/>
  <c r="C56" i="1" s="1"/>
  <c r="A55" i="1"/>
  <c r="C55" i="1" s="1"/>
  <c r="A54" i="1"/>
  <c r="C54" i="1" s="1"/>
  <c r="F53" i="1"/>
  <c r="A53" i="1"/>
  <c r="C53" i="1" s="1"/>
  <c r="F52" i="1"/>
  <c r="G52" i="1" s="1"/>
  <c r="A52" i="1"/>
  <c r="A51" i="1"/>
  <c r="A50" i="1"/>
  <c r="L3" i="1" l="1"/>
  <c r="K8" i="1"/>
  <c r="K9" i="1"/>
  <c r="K10" i="1"/>
  <c r="L6" i="1"/>
  <c r="J13" i="1"/>
  <c r="K13" i="1" s="1"/>
  <c r="G53" i="1"/>
  <c r="B33" i="1"/>
  <c r="I45" i="1"/>
  <c r="D37" i="1"/>
  <c r="B20" i="1"/>
  <c r="C52" i="1"/>
  <c r="C51" i="1"/>
  <c r="C50" i="1"/>
  <c r="D28" i="1"/>
  <c r="L13" i="1" l="1"/>
  <c r="B10" i="1"/>
  <c r="B11" i="1" s="1"/>
  <c r="B8" i="1"/>
  <c r="B6" i="1"/>
  <c r="B5" i="1"/>
  <c r="B14" i="1" s="1"/>
  <c r="B12" i="1" l="1"/>
  <c r="B13" i="1" s="1"/>
  <c r="B15" i="1" s="1"/>
  <c r="B17" i="1" s="1"/>
  <c r="F29" i="1"/>
  <c r="F30" i="1" s="1"/>
  <c r="I46" i="1"/>
  <c r="B21" i="1" l="1"/>
  <c r="B19" i="1"/>
  <c r="B18" i="1"/>
  <c r="I42" i="1" l="1"/>
  <c r="I47" i="1"/>
  <c r="F42" i="1"/>
  <c r="G42" i="1" l="1"/>
  <c r="F43" i="1"/>
  <c r="G43" i="1"/>
  <c r="F44" i="1"/>
  <c r="G44" i="1"/>
  <c r="F45" i="1"/>
  <c r="G45" i="1"/>
  <c r="F46" i="1"/>
  <c r="G46" i="1"/>
  <c r="F47" i="1"/>
  <c r="G47" i="1"/>
  <c r="F48" i="1"/>
  <c r="G48" i="1"/>
  <c r="F50" i="1"/>
  <c r="G50" i="1" s="1"/>
  <c r="F51" i="1"/>
  <c r="G51" i="1" s="1"/>
  <c r="H50" i="1" l="1"/>
  <c r="I43" i="1" l="1"/>
  <c r="H47" i="1" l="1"/>
  <c r="H46" i="1"/>
  <c r="H48" i="1"/>
  <c r="H42" i="1" l="1"/>
  <c r="H51" i="1" l="1"/>
  <c r="H43" i="1"/>
  <c r="H44" i="1"/>
  <c r="H45" i="1"/>
</calcChain>
</file>

<file path=xl/sharedStrings.xml><?xml version="1.0" encoding="utf-8"?>
<sst xmlns="http://schemas.openxmlformats.org/spreadsheetml/2006/main" count="41" uniqueCount="34">
  <si>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</si>
  <si>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</si>
  <si>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</si>
  <si>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</si>
  <si>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</si>
  <si>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</si>
  <si>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</si>
  <si>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</si>
  <si>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</si>
  <si>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</si>
  <si>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</si>
  <si>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</si>
  <si>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</si>
  <si>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</si>
  <si>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</si>
  <si>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</si>
  <si>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</si>
  <si>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</si>
  <si>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</si>
  <si>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</si>
  <si>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</si>
  <si>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</si>
  <si>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Measurement carpet</t>
  </si>
  <si>
    <t>RV</t>
  </si>
  <si>
    <t>DV</t>
  </si>
  <si>
    <t>Built up area</t>
  </si>
  <si>
    <t>Shop No.</t>
  </si>
  <si>
    <t>Carpet Area</t>
  </si>
  <si>
    <t>Area as per Documents</t>
  </si>
  <si>
    <t>Rate on Built up area</t>
  </si>
  <si>
    <t>Measurement Carpet</t>
  </si>
  <si>
    <t>Total Value</t>
  </si>
  <si>
    <t>Agree. Value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</si>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</sst>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3" fillId="0" borderId="0" xfId="1" applyFont="1" applyBorder="1"/>
    <xf numFmtId="43" fontId="2" fillId="0" borderId="0" xfId="1" applyFont="1" applyBorder="1"/>
    <xf numFmtId="0" fontId="0" fillId="0" borderId="4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0" fillId="0" borderId="5" xfId="0" applyBorder="1"/>
    <xf numFmtId="43" fontId="0" fillId="0" borderId="5" xfId="0" applyNumberForma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43" fontId="0" fillId="0" borderId="0" xfId="1" applyFont="1" applyBorder="1"/>
    <xf numFmtId="43" fontId="13" fillId="0" borderId="0" xfId="0" applyNumberFormat="1" applyFont="1"/>
    <xf numFmtId="165" fontId="6" fillId="0" borderId="0" xfId="0" applyNumberFormat="1" applyFont="1"/>
    <xf numFmtId="0" fontId="7" fillId="0" borderId="3" xfId="0" applyFont="1" applyBorder="1"/>
    <xf numFmtId="0" fontId="11" fillId="0" borderId="6" xfId="0" applyFont="1" applyBorder="1" applyAlignment="1">
      <alignment horizontal="center" wrapText="1"/>
    </xf>
    <xf numFmtId="0" fontId="7" fillId="0" borderId="6" xfId="0" applyFont="1" applyBorder="1"/>
    <xf numFmtId="0" fontId="0" fillId="0" borderId="7" xfId="0" applyBorder="1"/>
    <xf numFmtId="0" fontId="11" fillId="0" borderId="0" xfId="0" applyFont="1" applyAlignment="1">
      <alignment horizontal="center"/>
    </xf>
    <xf numFmtId="43" fontId="10" fillId="0" borderId="0" xfId="0" applyNumberFormat="1" applyFont="1"/>
    <xf numFmtId="164" fontId="10" fillId="0" borderId="0" xfId="1" applyNumberFormat="1" applyFont="1" applyBorder="1"/>
    <xf numFmtId="43" fontId="10" fillId="0" borderId="0" xfId="1" applyFont="1" applyBorder="1"/>
    <xf numFmtId="10" fontId="10" fillId="0" borderId="0" xfId="1" applyNumberFormat="1" applyFont="1" applyBorder="1"/>
    <xf numFmtId="0" fontId="12" fillId="0" borderId="0" xfId="0" applyFont="1"/>
    <xf numFmtId="43" fontId="12" fillId="0" borderId="0" xfId="0" applyNumberFormat="1" applyFont="1"/>
    <xf numFmtId="164" fontId="7" fillId="0" borderId="0" xfId="0" applyNumberFormat="1" applyFont="1"/>
    <xf numFmtId="43" fontId="9" fillId="0" borderId="0" xfId="0" applyNumberFormat="1" applyFont="1"/>
    <xf numFmtId="0" fontId="7" fillId="0" borderId="1" xfId="0" applyFont="1" applyBorder="1"/>
    <xf numFmtId="0" fontId="4" fillId="0" borderId="1" xfId="0" applyFont="1" applyBorder="1"/>
    <xf numFmtId="0" fontId="0" fillId="2" borderId="1" xfId="0" applyFill="1" applyBorder="1"/>
    <xf numFmtId="0" fontId="7" fillId="2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0" fontId="14" fillId="3" borderId="1" xfId="0" applyFont="1" applyFill="1" applyBorder="1"/>
    <xf numFmtId="0" fontId="4" fillId="2" borderId="1" xfId="0" applyFont="1" applyFill="1" applyBorder="1"/>
    <xf numFmtId="0" fontId="14" fillId="2" borderId="1" xfId="0" applyFont="1" applyFill="1" applyBorder="1"/>
    <xf numFmtId="0" fontId="0" fillId="4" borderId="0" xfId="0" applyFill="1"/>
    <xf numFmtId="0" fontId="10" fillId="0" borderId="0" xfId="1" applyNumberFormat="1" applyFont="1" applyFill="1" applyBorder="1"/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/>
    <xf numFmtId="43" fontId="18" fillId="0" borderId="1" xfId="1" applyFont="1" applyFill="1" applyBorder="1"/>
    <xf numFmtId="0" fontId="18" fillId="0" borderId="1" xfId="0" applyFont="1" applyBorder="1" applyAlignment="1">
      <alignment wrapText="1"/>
    </xf>
    <xf numFmtId="10" fontId="18" fillId="0" borderId="1" xfId="0" applyNumberFormat="1" applyFont="1" applyBorder="1"/>
    <xf numFmtId="0" fontId="19" fillId="0" borderId="1" xfId="0" applyFont="1" applyBorder="1"/>
    <xf numFmtId="43" fontId="19" fillId="0" borderId="1" xfId="0" applyNumberFormat="1" applyFont="1" applyBorder="1"/>
    <xf numFmtId="43" fontId="18" fillId="0" borderId="1" xfId="0" applyNumberFormat="1" applyFont="1" applyBorder="1"/>
    <xf numFmtId="43" fontId="6" fillId="0" borderId="0" xfId="0" applyNumberFormat="1" applyFont="1"/>
    <xf numFmtId="0" fontId="15" fillId="0" borderId="5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/>
    </xf>
    <xf numFmtId="43" fontId="14" fillId="5" borderId="1" xfId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316326</xdr:colOff>
      <xdr:row>41</xdr:row>
      <xdr:rowOff>134459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E22A86-5CA0-47DD-B191-5DE2C4AB2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37126" cy="7944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230844</xdr:colOff>
      <xdr:row>45</xdr:row>
      <xdr:rowOff>163144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74A15C-D54C-4630-9302-656F56E0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80444" cy="873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Normal="100" workbookViewId="0">
      <selection activeCell="K22" sqref="K22"/>
    </sheetView>
  </sheetViews>
  <sheetFormatPr defaultRowHeight="15" x14ac:dyDescent="0.25"/>
  <cols>
    <col min="1" max="1" width="19.5703125" bestFit="1" customWidth="1"/>
    <col min="2" max="2" width="15.5703125" style="9" bestFit="1" customWidth="1"/>
    <col min="3" max="3" width="18.28515625" bestFit="1" customWidth="1"/>
    <col min="4" max="4" width="18.28515625" customWidth="1"/>
    <col min="5" max="5" width="21.7109375" bestFit="1" customWidth="1"/>
    <col min="6" max="6" width="19" bestFit="1" customWidth="1"/>
    <col min="7" max="7" width="20" bestFit="1" customWidth="1"/>
    <col min="8" max="8" width="15.5703125" bestFit="1" customWidth="1"/>
    <col min="9" max="9" width="13.85546875" bestFit="1" customWidth="1"/>
    <col min="10" max="11" width="12.7109375" bestFit="1" customWidth="1"/>
    <col min="12" max="12" width="13" bestFit="1" customWidth="1"/>
    <col min="13" max="13" width="14.42578125" bestFit="1" customWidth="1"/>
    <col min="14" max="14" width="11.5703125" bestFit="1" customWidth="1"/>
  </cols>
  <sheetData>
    <row r="1" spans="1:15" x14ac:dyDescent="0.25">
      <c r="A1" s="1"/>
      <c r="B1" s="26"/>
      <c r="E1" s="1" t="s">
        <v>30</v>
      </c>
      <c r="F1" s="2" t="s">
        <v>28</v>
      </c>
      <c r="G1" s="2"/>
    </row>
    <row r="2" spans="1:15" ht="31.5" x14ac:dyDescent="0.3">
      <c r="A2" s="16"/>
      <c r="B2" s="27"/>
      <c r="C2" s="30"/>
      <c r="D2" s="9"/>
      <c r="F2" s="50" t="s">
        <v>26</v>
      </c>
      <c r="G2" s="50" t="s">
        <v>27</v>
      </c>
      <c r="H2" s="50" t="s">
        <v>25</v>
      </c>
      <c r="I2" s="50" t="s">
        <v>29</v>
      </c>
      <c r="J2" s="63" t="s">
        <v>11</v>
      </c>
      <c r="K2" s="63" t="s">
        <v>23</v>
      </c>
      <c r="L2" s="63" t="s">
        <v>24</v>
      </c>
      <c r="M2" s="63" t="s">
        <v>12</v>
      </c>
      <c r="N2" s="62" t="s">
        <v>32</v>
      </c>
      <c r="O2" s="62" t="s">
        <v>33</v>
      </c>
    </row>
    <row r="3" spans="1:15" ht="16.5" x14ac:dyDescent="0.3">
      <c r="A3" s="54" t="s">
        <v>0</v>
      </c>
      <c r="B3" s="55">
        <v>13000</v>
      </c>
      <c r="C3" s="31"/>
      <c r="D3" s="8">
        <f t="shared" ref="D3:D12" si="0">E3*1.2</f>
        <v>225.6</v>
      </c>
      <c r="E3">
        <v>188</v>
      </c>
      <c r="F3" s="51">
        <v>1</v>
      </c>
      <c r="G3" s="51">
        <v>171</v>
      </c>
      <c r="H3" s="51">
        <v>205</v>
      </c>
      <c r="I3" s="51">
        <v>7500</v>
      </c>
      <c r="J3" s="64">
        <f>I3*H3</f>
        <v>1537500</v>
      </c>
      <c r="K3" s="64">
        <f t="shared" ref="K3:K13" si="1">J3*0.85</f>
        <v>1306875</v>
      </c>
      <c r="L3" s="65">
        <f t="shared" ref="L3:L12" si="2">J3*0.7</f>
        <v>1076250</v>
      </c>
      <c r="M3" s="66">
        <f t="shared" ref="M3:M12" si="3">H3*2500</f>
        <v>512500</v>
      </c>
      <c r="N3" s="48">
        <v>1400000</v>
      </c>
      <c r="O3">
        <v>2021</v>
      </c>
    </row>
    <row r="4" spans="1:15" ht="33" x14ac:dyDescent="0.3">
      <c r="A4" s="56" t="s">
        <v>1</v>
      </c>
      <c r="B4" s="55">
        <v>2500</v>
      </c>
      <c r="C4" s="31"/>
      <c r="D4" s="8">
        <f t="shared" si="0"/>
        <v>204</v>
      </c>
      <c r="E4">
        <v>170</v>
      </c>
      <c r="F4" s="51">
        <v>2</v>
      </c>
      <c r="G4" s="51">
        <v>176</v>
      </c>
      <c r="H4" s="51">
        <v>211</v>
      </c>
      <c r="I4" s="51">
        <v>7500</v>
      </c>
      <c r="J4" s="64">
        <f>I4*H4</f>
        <v>1582500</v>
      </c>
      <c r="K4" s="64">
        <f t="shared" si="1"/>
        <v>1345125</v>
      </c>
      <c r="L4" s="65">
        <f t="shared" si="2"/>
        <v>1107750</v>
      </c>
      <c r="M4" s="66">
        <f t="shared" si="3"/>
        <v>527500</v>
      </c>
      <c r="N4" s="48">
        <v>1450000</v>
      </c>
      <c r="O4">
        <v>2021</v>
      </c>
    </row>
    <row r="5" spans="1:15" ht="16.5" x14ac:dyDescent="0.3">
      <c r="A5" s="54" t="s">
        <v>2</v>
      </c>
      <c r="B5" s="55">
        <f>B3-B4</f>
        <v>10500</v>
      </c>
      <c r="C5" s="31"/>
      <c r="D5" s="8">
        <f t="shared" si="0"/>
        <v>252</v>
      </c>
      <c r="E5">
        <v>210</v>
      </c>
      <c r="F5" s="51">
        <v>3</v>
      </c>
      <c r="G5" s="51"/>
      <c r="H5" s="52">
        <v>235</v>
      </c>
      <c r="I5" s="51">
        <v>7500</v>
      </c>
      <c r="J5" s="64">
        <f>I5*H5</f>
        <v>1762500</v>
      </c>
      <c r="K5" s="64">
        <f t="shared" si="1"/>
        <v>1498125</v>
      </c>
      <c r="L5" s="65">
        <f t="shared" si="2"/>
        <v>1233750</v>
      </c>
      <c r="M5" s="66">
        <f t="shared" si="3"/>
        <v>587500</v>
      </c>
      <c r="N5" s="48">
        <v>1641000</v>
      </c>
      <c r="O5">
        <v>2016</v>
      </c>
    </row>
    <row r="6" spans="1:15" ht="16.5" x14ac:dyDescent="0.3">
      <c r="A6" s="54" t="s">
        <v>3</v>
      </c>
      <c r="B6" s="55">
        <f>B4</f>
        <v>2500</v>
      </c>
      <c r="C6" s="31"/>
      <c r="D6" s="8">
        <f t="shared" si="0"/>
        <v>219.6</v>
      </c>
      <c r="E6">
        <v>183</v>
      </c>
      <c r="F6" s="51">
        <v>4</v>
      </c>
      <c r="G6" s="51"/>
      <c r="H6" s="51">
        <v>248</v>
      </c>
      <c r="I6" s="51">
        <v>7500</v>
      </c>
      <c r="J6" s="64">
        <f t="shared" ref="J6:J12" si="4">I6*H6</f>
        <v>1860000</v>
      </c>
      <c r="K6" s="64">
        <f t="shared" si="1"/>
        <v>1581000</v>
      </c>
      <c r="L6" s="65">
        <f t="shared" si="2"/>
        <v>1302000</v>
      </c>
      <c r="M6" s="66">
        <f t="shared" si="3"/>
        <v>620000</v>
      </c>
      <c r="N6" s="48">
        <v>1731000</v>
      </c>
    </row>
    <row r="7" spans="1:15" ht="16.5" x14ac:dyDescent="0.3">
      <c r="A7" s="54" t="s">
        <v>4</v>
      </c>
      <c r="B7" s="54">
        <v>0</v>
      </c>
      <c r="C7" s="49"/>
      <c r="D7" s="8">
        <f t="shared" si="0"/>
        <v>231.6</v>
      </c>
      <c r="E7">
        <v>193</v>
      </c>
      <c r="F7" s="51">
        <v>5</v>
      </c>
      <c r="G7" s="51"/>
      <c r="H7" s="51">
        <v>184</v>
      </c>
      <c r="I7" s="51">
        <v>7500</v>
      </c>
      <c r="J7" s="64">
        <f t="shared" si="4"/>
        <v>1380000</v>
      </c>
      <c r="K7" s="64">
        <f t="shared" si="1"/>
        <v>1173000</v>
      </c>
      <c r="L7" s="65">
        <f t="shared" si="2"/>
        <v>965999.99999999988</v>
      </c>
      <c r="M7" s="66">
        <f t="shared" si="3"/>
        <v>460000</v>
      </c>
      <c r="N7" s="48">
        <v>1285000</v>
      </c>
    </row>
    <row r="8" spans="1:15" ht="16.5" x14ac:dyDescent="0.3">
      <c r="A8" s="54" t="s">
        <v>5</v>
      </c>
      <c r="B8" s="54">
        <f>B9-B7</f>
        <v>60</v>
      </c>
      <c r="C8" s="32"/>
      <c r="D8" s="8">
        <f t="shared" si="0"/>
        <v>194.4</v>
      </c>
      <c r="E8">
        <v>162</v>
      </c>
      <c r="F8" s="51">
        <v>6</v>
      </c>
      <c r="G8" s="51"/>
      <c r="H8" s="51">
        <v>203</v>
      </c>
      <c r="I8" s="51">
        <v>7500</v>
      </c>
      <c r="J8" s="64">
        <f t="shared" si="4"/>
        <v>1522500</v>
      </c>
      <c r="K8" s="64">
        <f t="shared" si="1"/>
        <v>1294125</v>
      </c>
      <c r="L8" s="65">
        <f t="shared" si="2"/>
        <v>1065750</v>
      </c>
      <c r="M8" s="66">
        <f t="shared" si="3"/>
        <v>507500</v>
      </c>
      <c r="N8" s="48">
        <v>1417000</v>
      </c>
    </row>
    <row r="9" spans="1:15" ht="16.5" x14ac:dyDescent="0.3">
      <c r="A9" s="54" t="s">
        <v>6</v>
      </c>
      <c r="B9" s="54">
        <v>60</v>
      </c>
      <c r="C9" s="33"/>
      <c r="D9" s="8">
        <f t="shared" si="0"/>
        <v>268.8</v>
      </c>
      <c r="E9">
        <v>224</v>
      </c>
      <c r="F9" s="51">
        <v>7</v>
      </c>
      <c r="G9" s="51"/>
      <c r="H9" s="51">
        <v>206</v>
      </c>
      <c r="I9" s="51">
        <v>7500</v>
      </c>
      <c r="J9" s="64">
        <f t="shared" si="4"/>
        <v>1545000</v>
      </c>
      <c r="K9" s="64">
        <f t="shared" si="1"/>
        <v>1313250</v>
      </c>
      <c r="L9" s="65">
        <f t="shared" si="2"/>
        <v>1081500</v>
      </c>
      <c r="M9" s="66">
        <f t="shared" si="3"/>
        <v>515000</v>
      </c>
      <c r="N9" s="48">
        <v>1438000</v>
      </c>
    </row>
    <row r="10" spans="1:15" ht="33" x14ac:dyDescent="0.3">
      <c r="A10" s="56" t="s">
        <v>7</v>
      </c>
      <c r="B10" s="54">
        <f>90*B7/B9</f>
        <v>0</v>
      </c>
      <c r="C10" s="33"/>
      <c r="D10" s="8">
        <f t="shared" si="0"/>
        <v>259.2</v>
      </c>
      <c r="E10">
        <v>216</v>
      </c>
      <c r="F10" s="51">
        <v>8</v>
      </c>
      <c r="G10" s="51"/>
      <c r="H10" s="51">
        <v>235</v>
      </c>
      <c r="I10" s="51">
        <v>7500</v>
      </c>
      <c r="J10" s="64">
        <f t="shared" si="4"/>
        <v>1762500</v>
      </c>
      <c r="K10" s="64">
        <f t="shared" si="1"/>
        <v>1498125</v>
      </c>
      <c r="L10" s="65">
        <f t="shared" si="2"/>
        <v>1233750</v>
      </c>
      <c r="M10" s="66">
        <f t="shared" si="3"/>
        <v>587500</v>
      </c>
      <c r="N10" s="48">
        <v>1641000</v>
      </c>
    </row>
    <row r="11" spans="1:15" ht="16.5" x14ac:dyDescent="0.3">
      <c r="A11" s="54"/>
      <c r="B11" s="57">
        <f>B10%</f>
        <v>0</v>
      </c>
      <c r="C11" s="34"/>
      <c r="D11" s="8">
        <f t="shared" si="0"/>
        <v>196.79999999999998</v>
      </c>
      <c r="E11">
        <v>164</v>
      </c>
      <c r="F11" s="51">
        <v>9</v>
      </c>
      <c r="G11" s="51"/>
      <c r="H11" s="51">
        <v>196</v>
      </c>
      <c r="I11" s="51">
        <v>7500</v>
      </c>
      <c r="J11" s="64">
        <f t="shared" si="4"/>
        <v>1470000</v>
      </c>
      <c r="K11" s="64">
        <f t="shared" si="1"/>
        <v>1249500</v>
      </c>
      <c r="L11" s="65">
        <f t="shared" si="2"/>
        <v>1028999.9999999999</v>
      </c>
      <c r="M11" s="66">
        <f t="shared" si="3"/>
        <v>490000</v>
      </c>
      <c r="N11" s="48">
        <v>1368000</v>
      </c>
    </row>
    <row r="12" spans="1:15" ht="16.5" x14ac:dyDescent="0.3">
      <c r="A12" s="54" t="s">
        <v>8</v>
      </c>
      <c r="B12" s="55">
        <f>B6*B11</f>
        <v>0</v>
      </c>
      <c r="C12" s="33"/>
      <c r="D12" s="8">
        <f t="shared" si="0"/>
        <v>254.39999999999998</v>
      </c>
      <c r="E12">
        <v>212</v>
      </c>
      <c r="F12" s="51">
        <v>10</v>
      </c>
      <c r="G12" s="51"/>
      <c r="H12" s="51">
        <v>218</v>
      </c>
      <c r="I12" s="51">
        <v>7500</v>
      </c>
      <c r="J12" s="64">
        <f t="shared" si="4"/>
        <v>1635000</v>
      </c>
      <c r="K12" s="64">
        <f t="shared" si="1"/>
        <v>1389750</v>
      </c>
      <c r="L12" s="65">
        <f t="shared" si="2"/>
        <v>1144500</v>
      </c>
      <c r="M12" s="66">
        <f t="shared" si="3"/>
        <v>545000</v>
      </c>
      <c r="N12" s="48">
        <v>1522000</v>
      </c>
    </row>
    <row r="13" spans="1:15" ht="18.75" x14ac:dyDescent="0.3">
      <c r="A13" s="54" t="s">
        <v>9</v>
      </c>
      <c r="B13" s="55">
        <f>B6-B12</f>
        <v>2500</v>
      </c>
      <c r="C13" s="33"/>
      <c r="D13" s="23"/>
      <c r="F13" s="53" t="s">
        <v>31</v>
      </c>
      <c r="G13" s="53"/>
      <c r="H13" s="53"/>
      <c r="I13" s="53"/>
      <c r="J13" s="67">
        <f>SUM(J3:J12)</f>
        <v>16057500</v>
      </c>
      <c r="K13" s="68">
        <f t="shared" si="1"/>
        <v>13648875</v>
      </c>
      <c r="L13" s="68">
        <f t="shared" ref="L13" si="5">J13*0.8</f>
        <v>12846000</v>
      </c>
      <c r="M13" s="68">
        <f>SUM(M3:M12)</f>
        <v>5352500</v>
      </c>
    </row>
    <row r="14" spans="1:15" ht="16.5" x14ac:dyDescent="0.3">
      <c r="A14" s="54" t="s">
        <v>2</v>
      </c>
      <c r="B14" s="55">
        <f>B5</f>
        <v>10500</v>
      </c>
      <c r="C14" s="31"/>
      <c r="D14" s="8"/>
      <c r="G14" s="13"/>
      <c r="H14" s="20"/>
      <c r="I14" s="20"/>
      <c r="J14" s="22"/>
      <c r="K14" s="22"/>
      <c r="L14" s="19"/>
      <c r="M14" s="5"/>
    </row>
    <row r="15" spans="1:15" ht="16.5" x14ac:dyDescent="0.3">
      <c r="A15" s="54" t="s">
        <v>10</v>
      </c>
      <c r="B15" s="55">
        <f>B14+B13</f>
        <v>13000</v>
      </c>
      <c r="C15" s="31"/>
      <c r="D15" s="8"/>
      <c r="G15" s="13"/>
      <c r="H15" s="22"/>
      <c r="I15" s="22"/>
      <c r="J15" s="22"/>
      <c r="K15" s="22"/>
      <c r="L15" s="19"/>
      <c r="M15" s="5"/>
    </row>
    <row r="16" spans="1:15" ht="16.5" x14ac:dyDescent="0.3">
      <c r="A16" s="54" t="s">
        <v>20</v>
      </c>
      <c r="B16" s="58">
        <v>171</v>
      </c>
      <c r="C16" s="35"/>
      <c r="D16" s="8"/>
      <c r="E16" s="7"/>
      <c r="F16" s="7"/>
      <c r="G16" s="7"/>
      <c r="H16" s="8"/>
      <c r="M16" s="21"/>
    </row>
    <row r="17" spans="1:14" ht="16.5" x14ac:dyDescent="0.3">
      <c r="A17" s="54" t="s">
        <v>11</v>
      </c>
      <c r="B17" s="59">
        <f>B15*B16</f>
        <v>2223000</v>
      </c>
      <c r="C17" s="36">
        <f>B17/235</f>
        <v>9459.5744680851058</v>
      </c>
      <c r="D17" s="8"/>
      <c r="E17" s="7"/>
      <c r="F17" s="24"/>
      <c r="G17" s="7"/>
      <c r="H17" s="8"/>
      <c r="I17">
        <v>1400000</v>
      </c>
      <c r="J17">
        <f>I17/205</f>
        <v>6829.2682926829266</v>
      </c>
      <c r="M17" s="7"/>
      <c r="N17" s="8"/>
    </row>
    <row r="18" spans="1:14" ht="16.5" x14ac:dyDescent="0.3">
      <c r="A18" s="54" t="s">
        <v>23</v>
      </c>
      <c r="B18" s="59">
        <f>B17*0.9</f>
        <v>2000700</v>
      </c>
      <c r="C18" s="36"/>
      <c r="D18" s="8"/>
      <c r="E18" s="7"/>
      <c r="F18" s="24"/>
      <c r="G18" s="7"/>
      <c r="H18" s="8"/>
      <c r="I18">
        <v>1650000</v>
      </c>
      <c r="J18">
        <f>I18/203</f>
        <v>8128.07881773399</v>
      </c>
      <c r="M18" s="7"/>
      <c r="N18" s="8"/>
    </row>
    <row r="19" spans="1:14" ht="16.5" x14ac:dyDescent="0.3">
      <c r="A19" s="54" t="s">
        <v>24</v>
      </c>
      <c r="B19" s="59">
        <f>B17*0.8</f>
        <v>1778400</v>
      </c>
      <c r="C19" s="36"/>
      <c r="D19" s="8"/>
      <c r="E19" s="7"/>
      <c r="F19" s="24"/>
      <c r="G19" s="7"/>
      <c r="H19" s="8"/>
      <c r="M19" s="7"/>
      <c r="N19" s="8"/>
    </row>
    <row r="20" spans="1:14" ht="16.5" x14ac:dyDescent="0.3">
      <c r="A20" s="54" t="s">
        <v>12</v>
      </c>
      <c r="B20" s="60">
        <f>278*B4</f>
        <v>695000</v>
      </c>
      <c r="C20" s="31"/>
      <c r="D20" s="8"/>
      <c r="E20" s="8"/>
      <c r="F20" s="7"/>
    </row>
    <row r="21" spans="1:14" ht="16.5" x14ac:dyDescent="0.3">
      <c r="A21" s="54" t="s">
        <v>15</v>
      </c>
      <c r="B21" s="60">
        <f>B17*0.025/12</f>
        <v>4631.25</v>
      </c>
      <c r="C21" s="37"/>
      <c r="D21" s="8"/>
      <c r="E21" s="8"/>
      <c r="F21" s="7"/>
    </row>
    <row r="22" spans="1:14" x14ac:dyDescent="0.25">
      <c r="A22" s="20"/>
      <c r="B22" s="61"/>
    </row>
    <row r="23" spans="1:14" x14ac:dyDescent="0.25">
      <c r="B23" s="12"/>
    </row>
    <row r="24" spans="1:14" x14ac:dyDescent="0.25">
      <c r="B24" s="12"/>
    </row>
    <row r="25" spans="1:14" x14ac:dyDescent="0.25">
      <c r="B25" s="12"/>
    </row>
    <row r="26" spans="1:14" x14ac:dyDescent="0.25">
      <c r="B26" s="12"/>
    </row>
    <row r="27" spans="1:14" x14ac:dyDescent="0.25">
      <c r="B27" t="s">
        <v>13</v>
      </c>
    </row>
    <row r="28" spans="1:14" x14ac:dyDescent="0.25">
      <c r="B28" s="3">
        <v>2015</v>
      </c>
      <c r="C28" s="4">
        <v>2023</v>
      </c>
      <c r="D28" s="5">
        <f>C28-B28</f>
        <v>8</v>
      </c>
      <c r="F28">
        <v>26250</v>
      </c>
    </row>
    <row r="29" spans="1:14" x14ac:dyDescent="0.25">
      <c r="B29" s="6"/>
      <c r="C29" s="4"/>
      <c r="D29" s="5"/>
      <c r="F29">
        <f>F28/100*115</f>
        <v>30187.5</v>
      </c>
    </row>
    <row r="30" spans="1:14" x14ac:dyDescent="0.25">
      <c r="B30" t="s">
        <v>21</v>
      </c>
      <c r="C30" t="s">
        <v>25</v>
      </c>
      <c r="D30" s="14"/>
      <c r="F30">
        <f>F29/10.764</f>
        <v>2804.4871794871797</v>
      </c>
    </row>
    <row r="31" spans="1:14" x14ac:dyDescent="0.25">
      <c r="B31">
        <v>171</v>
      </c>
      <c r="C31">
        <f>B31*1.2</f>
        <v>205.2</v>
      </c>
      <c r="D31" s="14">
        <v>10200</v>
      </c>
      <c r="E31" s="25">
        <f>D31*C31</f>
        <v>2093040</v>
      </c>
      <c r="F31" s="20"/>
    </row>
    <row r="32" spans="1:14" x14ac:dyDescent="0.25">
      <c r="B32">
        <v>16000</v>
      </c>
      <c r="D32" s="7"/>
      <c r="E32" s="20"/>
      <c r="F32" s="20"/>
    </row>
    <row r="33" spans="2:10" x14ac:dyDescent="0.25">
      <c r="B33" s="8">
        <f>B32*B31</f>
        <v>2736000</v>
      </c>
      <c r="C33" s="13"/>
      <c r="D33" s="7"/>
      <c r="E33" s="20"/>
      <c r="F33" s="20"/>
    </row>
    <row r="34" spans="2:10" x14ac:dyDescent="0.25">
      <c r="B34" s="22"/>
      <c r="C34" s="8"/>
      <c r="D34" s="13"/>
      <c r="E34" s="20"/>
      <c r="F34" s="20"/>
    </row>
    <row r="35" spans="2:10" x14ac:dyDescent="0.25">
      <c r="B35" s="13"/>
      <c r="C35" s="38"/>
      <c r="D35" s="13"/>
      <c r="E35" s="20"/>
      <c r="F35" s="20"/>
    </row>
    <row r="36" spans="2:10" x14ac:dyDescent="0.25">
      <c r="B36" t="s">
        <v>22</v>
      </c>
      <c r="D36" s="13"/>
      <c r="E36" s="20"/>
      <c r="F36" s="20"/>
    </row>
    <row r="37" spans="2:10" x14ac:dyDescent="0.25">
      <c r="B37">
        <v>239</v>
      </c>
      <c r="C37">
        <v>38000</v>
      </c>
      <c r="D37" s="13">
        <f>C37*B37</f>
        <v>9082000</v>
      </c>
      <c r="E37" s="20"/>
      <c r="F37" s="20"/>
    </row>
    <row r="38" spans="2:10" x14ac:dyDescent="0.25">
      <c r="B38"/>
      <c r="D38" s="13"/>
      <c r="E38" s="20"/>
      <c r="F38" s="20"/>
    </row>
    <row r="41" spans="2:10" x14ac:dyDescent="0.25">
      <c r="B41" s="28" t="s">
        <v>14</v>
      </c>
      <c r="C41" t="s">
        <v>19</v>
      </c>
      <c r="D41" s="29"/>
      <c r="E41" s="10" t="s">
        <v>11</v>
      </c>
      <c r="F41" s="10" t="s">
        <v>16</v>
      </c>
      <c r="G41" s="10" t="s">
        <v>17</v>
      </c>
      <c r="H41" s="10" t="s">
        <v>18</v>
      </c>
      <c r="I41" s="10"/>
    </row>
    <row r="42" spans="2:10" ht="17.25" x14ac:dyDescent="0.3">
      <c r="B42" s="28">
        <v>170</v>
      </c>
      <c r="C42">
        <v>420</v>
      </c>
      <c r="D42" s="29"/>
      <c r="E42" s="10">
        <v>4700000</v>
      </c>
      <c r="F42" s="11">
        <f t="shared" ref="F42:F48" si="6">E42/B42</f>
        <v>27647.058823529413</v>
      </c>
      <c r="G42" s="11">
        <f>E42/C42</f>
        <v>11190.476190476191</v>
      </c>
      <c r="H42" s="11" t="e">
        <f>E42/#REF!</f>
        <v>#REF!</v>
      </c>
      <c r="I42" s="10">
        <f>C42/B42</f>
        <v>2.4705882352941178</v>
      </c>
      <c r="J42" s="15"/>
    </row>
    <row r="43" spans="2:10" ht="17.25" x14ac:dyDescent="0.3">
      <c r="B43" s="28">
        <v>425</v>
      </c>
      <c r="D43" s="29"/>
      <c r="E43" s="10">
        <v>7500000</v>
      </c>
      <c r="F43" s="11">
        <f t="shared" si="6"/>
        <v>17647.058823529413</v>
      </c>
      <c r="G43" s="11" t="e">
        <f>E43/C43</f>
        <v>#DIV/0!</v>
      </c>
      <c r="H43" s="11" t="e">
        <f>E43/#REF!</f>
        <v>#REF!</v>
      </c>
      <c r="I43" s="10">
        <f>C43/B43</f>
        <v>0</v>
      </c>
      <c r="J43" s="15"/>
    </row>
    <row r="44" spans="2:10" x14ac:dyDescent="0.25">
      <c r="B44" s="28"/>
      <c r="C44">
        <v>335</v>
      </c>
      <c r="D44" s="29"/>
      <c r="E44" s="11">
        <v>5900000</v>
      </c>
      <c r="F44" s="11" t="e">
        <f t="shared" si="6"/>
        <v>#DIV/0!</v>
      </c>
      <c r="G44" s="11">
        <f t="shared" ref="G44:G48" si="7">E44/C44</f>
        <v>17611.940298507463</v>
      </c>
      <c r="H44" s="11" t="e">
        <f>E44/#REF!</f>
        <v>#REF!</v>
      </c>
      <c r="I44" s="10"/>
    </row>
    <row r="45" spans="2:10" x14ac:dyDescent="0.25">
      <c r="B45" s="28"/>
      <c r="C45">
        <v>370</v>
      </c>
      <c r="D45" s="29"/>
      <c r="E45" s="11">
        <v>6500000</v>
      </c>
      <c r="F45" s="11" t="e">
        <f t="shared" si="6"/>
        <v>#DIV/0!</v>
      </c>
      <c r="G45" s="11">
        <f t="shared" si="7"/>
        <v>17567.567567567567</v>
      </c>
      <c r="H45" s="11" t="e">
        <f>E45/#REF!</f>
        <v>#REF!</v>
      </c>
      <c r="I45" s="10" t="e">
        <f>C45/B45</f>
        <v>#DIV/0!</v>
      </c>
    </row>
    <row r="46" spans="2:10" x14ac:dyDescent="0.25">
      <c r="B46" s="28"/>
      <c r="E46" s="18"/>
      <c r="F46" s="18" t="e">
        <f t="shared" si="6"/>
        <v>#DIV/0!</v>
      </c>
      <c r="G46" s="11" t="e">
        <f t="shared" si="7"/>
        <v>#DIV/0!</v>
      </c>
      <c r="H46" s="18" t="e">
        <f>E46/#REF!</f>
        <v>#REF!</v>
      </c>
      <c r="I46" s="10" t="e">
        <f>C46/B46</f>
        <v>#DIV/0!</v>
      </c>
    </row>
    <row r="47" spans="2:10" x14ac:dyDescent="0.25">
      <c r="E47" s="18"/>
      <c r="F47" s="18" t="e">
        <f t="shared" si="6"/>
        <v>#DIV/0!</v>
      </c>
      <c r="G47" s="18" t="e">
        <f t="shared" si="7"/>
        <v>#DIV/0!</v>
      </c>
      <c r="H47" s="18" t="e">
        <f>E47/#REF!</f>
        <v>#REF!</v>
      </c>
      <c r="I47" t="e">
        <f>#REF!/B47</f>
        <v>#REF!</v>
      </c>
    </row>
    <row r="48" spans="2:10" x14ac:dyDescent="0.25">
      <c r="E48" s="17"/>
      <c r="F48" s="18" t="e">
        <f t="shared" si="6"/>
        <v>#DIV/0!</v>
      </c>
      <c r="G48" s="18" t="e">
        <f t="shared" si="7"/>
        <v>#DIV/0!</v>
      </c>
      <c r="H48" s="18" t="e">
        <f>E48/#REF!</f>
        <v>#REF!</v>
      </c>
    </row>
    <row r="50" spans="1:8" x14ac:dyDescent="0.25">
      <c r="A50" s="41">
        <f>15.25*10.764</f>
        <v>164.15099999999998</v>
      </c>
      <c r="B50" s="42">
        <v>2800000</v>
      </c>
      <c r="C50" s="41">
        <f t="shared" ref="C50:C57" si="8">B50/A50</f>
        <v>17057.465382483202</v>
      </c>
      <c r="D50" s="41">
        <v>106000</v>
      </c>
      <c r="E50" s="41">
        <v>28000</v>
      </c>
      <c r="F50" s="41">
        <f t="shared" ref="F50:F55" si="9">E50+D50+B50</f>
        <v>2934000</v>
      </c>
      <c r="G50" s="41">
        <f t="shared" ref="G50:G55" si="10">F50/A50</f>
        <v>17873.786940073471</v>
      </c>
      <c r="H50" s="11" t="e">
        <f>F50/#REF!</f>
        <v>#REF!</v>
      </c>
    </row>
    <row r="51" spans="1:8" x14ac:dyDescent="0.25">
      <c r="A51" s="43">
        <f>15.82*10.764</f>
        <v>170.28647999999998</v>
      </c>
      <c r="B51" s="44">
        <v>1750000</v>
      </c>
      <c r="C51" s="43">
        <f t="shared" si="8"/>
        <v>10276.799426472378</v>
      </c>
      <c r="D51" s="43">
        <v>122500</v>
      </c>
      <c r="E51" s="43">
        <v>17500</v>
      </c>
      <c r="F51" s="43">
        <f t="shared" si="9"/>
        <v>1890000</v>
      </c>
      <c r="G51" s="43">
        <f t="shared" si="10"/>
        <v>11098.943380590168</v>
      </c>
      <c r="H51" s="11" t="e">
        <f>F51/#REF!</f>
        <v>#REF!</v>
      </c>
    </row>
    <row r="52" spans="1:8" x14ac:dyDescent="0.25">
      <c r="A52" s="43">
        <f>22.3*10.764</f>
        <v>240.03719999999998</v>
      </c>
      <c r="B52" s="44">
        <v>2250000</v>
      </c>
      <c r="C52" s="43">
        <f t="shared" si="8"/>
        <v>9373.5471001994702</v>
      </c>
      <c r="D52" s="43">
        <v>157500</v>
      </c>
      <c r="E52" s="43">
        <v>22500</v>
      </c>
      <c r="F52" s="43">
        <f t="shared" si="9"/>
        <v>2430000</v>
      </c>
      <c r="G52" s="43">
        <f t="shared" si="10"/>
        <v>10123.430868215428</v>
      </c>
      <c r="H52" s="10"/>
    </row>
    <row r="53" spans="1:8" ht="15.75" x14ac:dyDescent="0.25">
      <c r="A53" s="46">
        <f>10.6*10.764</f>
        <v>114.09839999999998</v>
      </c>
      <c r="B53" s="42">
        <v>2000000</v>
      </c>
      <c r="C53" s="41">
        <f t="shared" si="8"/>
        <v>17528.729587794398</v>
      </c>
      <c r="D53" s="41">
        <v>140000</v>
      </c>
      <c r="E53" s="41">
        <v>20000</v>
      </c>
      <c r="F53" s="41">
        <f t="shared" si="9"/>
        <v>2160000</v>
      </c>
      <c r="G53" s="41">
        <f t="shared" si="10"/>
        <v>18931.02795481795</v>
      </c>
      <c r="H53" s="10"/>
    </row>
    <row r="54" spans="1:8" ht="15.75" x14ac:dyDescent="0.25">
      <c r="A54" s="45">
        <f>23.52*10.764</f>
        <v>253.16927999999999</v>
      </c>
      <c r="B54" s="43">
        <v>2374000</v>
      </c>
      <c r="C54" s="43">
        <f t="shared" si="8"/>
        <v>9377.1250603548742</v>
      </c>
      <c r="D54" s="43">
        <v>166200</v>
      </c>
      <c r="E54" s="43">
        <v>23800</v>
      </c>
      <c r="F54" s="43">
        <f t="shared" si="9"/>
        <v>2564000</v>
      </c>
      <c r="G54" s="43">
        <f t="shared" si="10"/>
        <v>10127.611059288078</v>
      </c>
      <c r="H54" s="10"/>
    </row>
    <row r="55" spans="1:8" ht="15.75" x14ac:dyDescent="0.25">
      <c r="A55" s="45">
        <f>28.1*10.764</f>
        <v>302.46839999999997</v>
      </c>
      <c r="B55" s="43">
        <v>3100000</v>
      </c>
      <c r="C55" s="43">
        <f t="shared" si="8"/>
        <v>10249.004524108967</v>
      </c>
      <c r="D55" s="43">
        <v>217000</v>
      </c>
      <c r="E55" s="43">
        <v>30000</v>
      </c>
      <c r="F55" s="43">
        <f t="shared" si="9"/>
        <v>3347000</v>
      </c>
      <c r="G55" s="43">
        <f t="shared" si="10"/>
        <v>11065.618755546035</v>
      </c>
      <c r="H55" s="10"/>
    </row>
    <row r="56" spans="1:8" ht="15.75" x14ac:dyDescent="0.25">
      <c r="A56" s="47">
        <f>14.4*10.764</f>
        <v>155.0016</v>
      </c>
      <c r="B56" s="41">
        <v>3200000</v>
      </c>
      <c r="C56" s="41">
        <f t="shared" si="8"/>
        <v>20644.948181180065</v>
      </c>
      <c r="D56" s="41"/>
      <c r="E56" s="41"/>
      <c r="F56" s="41"/>
      <c r="G56" s="41"/>
      <c r="H56" s="10"/>
    </row>
    <row r="57" spans="1:8" ht="15.75" x14ac:dyDescent="0.25">
      <c r="A57" s="40">
        <f>33.12*10.764</f>
        <v>356.50367999999997</v>
      </c>
      <c r="B57" s="39">
        <v>7600000</v>
      </c>
      <c r="C57" s="10">
        <f t="shared" si="8"/>
        <v>21318.15301317507</v>
      </c>
      <c r="D57" s="10"/>
      <c r="E57" s="10"/>
      <c r="F57" s="10"/>
      <c r="G57" s="10"/>
      <c r="H57" s="10"/>
    </row>
    <row r="58" spans="1:8" ht="15.75" x14ac:dyDescent="0.25">
      <c r="A58" s="40"/>
      <c r="B58" s="39"/>
      <c r="C58" s="10"/>
      <c r="D58" s="10"/>
      <c r="E58" s="10"/>
      <c r="F58" s="10"/>
      <c r="G58" s="10"/>
      <c r="H58" s="10"/>
    </row>
    <row r="59" spans="1:8" ht="15.75" x14ac:dyDescent="0.25">
      <c r="A59" s="19"/>
    </row>
    <row r="79" spans="3:5" x14ac:dyDescent="0.25">
      <c r="C79" s="8"/>
      <c r="D79" s="8"/>
      <c r="E7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EF0A-D64A-4A62-AB16-93704C8E60E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BC99-3650-46A1-8E93-63417EECDA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B0BB-C427-4788-BF49-7258DB75D8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9642-504E-44B7-9F92-F91E0C2571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Sheet5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2023-09-13T13:12:17Z</dcterms:modified>
</cp:coreProperties>
</file>