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saksh\OneDrive\Desktop\Nashik\bhushanubaleubimanmadbranchdraftsendforcheckin (2)\"/>
    </mc:Choice>
  </mc:AlternateContent>
  <xr:revisionPtr revIDLastSave="0" documentId="13_ncr:1_{7BD2098A-0367-49C3-835F-582F59CA0A4A}" xr6:coauthVersionLast="47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3" l="1"/>
  <c r="K19" i="23"/>
  <c r="I19" i="23"/>
  <c r="F5" i="23"/>
  <c r="H20" i="23"/>
  <c r="H19" i="23"/>
  <c r="E15" i="25"/>
  <c r="P5" i="4"/>
  <c r="Q5" i="4" s="1"/>
  <c r="B5" i="4" s="1"/>
  <c r="C5" i="4" s="1"/>
  <c r="D5" i="4" s="1"/>
  <c r="P13" i="4"/>
  <c r="Q13" i="4" s="1"/>
  <c r="B13" i="4" s="1"/>
  <c r="C13" i="4" s="1"/>
  <c r="D13" i="4" s="1"/>
  <c r="J13" i="4"/>
  <c r="I13" i="4"/>
  <c r="E13" i="4"/>
  <c r="A13" i="4"/>
  <c r="P12" i="4"/>
  <c r="Q12" i="4" s="1"/>
  <c r="B12" i="4" s="1"/>
  <c r="C12" i="4" s="1"/>
  <c r="D12" i="4" s="1"/>
  <c r="J12" i="4"/>
  <c r="I12" i="4"/>
  <c r="E12" i="4"/>
  <c r="A12" i="4"/>
  <c r="Q11" i="4"/>
  <c r="B11" i="4" s="1"/>
  <c r="C11" i="4" s="1"/>
  <c r="D11" i="4" s="1"/>
  <c r="P11" i="4"/>
  <c r="J11" i="4"/>
  <c r="I11" i="4"/>
  <c r="E11" i="4"/>
  <c r="F11" i="4" s="1"/>
  <c r="A11" i="4"/>
  <c r="Q10" i="4"/>
  <c r="B10" i="4" s="1"/>
  <c r="C10" i="4" s="1"/>
  <c r="D10" i="4" s="1"/>
  <c r="P10" i="4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Q8" i="4"/>
  <c r="B8" i="4" s="1"/>
  <c r="C8" i="4" s="1"/>
  <c r="D8" i="4" s="1"/>
  <c r="P8" i="4"/>
  <c r="J8" i="4"/>
  <c r="I8" i="4"/>
  <c r="E8" i="4"/>
  <c r="F8" i="4" s="1"/>
  <c r="A8" i="4"/>
  <c r="Q7" i="4"/>
  <c r="B7" i="4" s="1"/>
  <c r="C7" i="4" s="1"/>
  <c r="D7" i="4" s="1"/>
  <c r="P7" i="4"/>
  <c r="J7" i="4"/>
  <c r="I7" i="4"/>
  <c r="E7" i="4"/>
  <c r="F7" i="4" s="1"/>
  <c r="A7" i="4"/>
  <c r="Q6" i="4"/>
  <c r="B6" i="4" s="1"/>
  <c r="C6" i="4" s="1"/>
  <c r="D6" i="4" s="1"/>
  <c r="P6" i="4"/>
  <c r="J6" i="4"/>
  <c r="I6" i="4"/>
  <c r="E6" i="4"/>
  <c r="A6" i="4"/>
  <c r="J5" i="4"/>
  <c r="I5" i="4"/>
  <c r="E5" i="4"/>
  <c r="P4" i="4"/>
  <c r="Q4" i="4" s="1"/>
  <c r="B4" i="4" s="1"/>
  <c r="C4" i="4" s="1"/>
  <c r="D4" i="4" s="1"/>
  <c r="J4" i="4"/>
  <c r="I4" i="4"/>
  <c r="E4" i="4"/>
  <c r="Q3" i="4"/>
  <c r="B3" i="4" s="1"/>
  <c r="C3" i="4" s="1"/>
  <c r="D3" i="4" s="1"/>
  <c r="J3" i="4"/>
  <c r="I3" i="4"/>
  <c r="E3" i="4"/>
  <c r="Q2" i="4"/>
  <c r="B2" i="4" s="1"/>
  <c r="C2" i="4" s="1"/>
  <c r="D2" i="4" s="1"/>
  <c r="J2" i="4"/>
  <c r="I2" i="4"/>
  <c r="E2" i="4"/>
  <c r="F6" i="4" l="1"/>
  <c r="F10" i="4"/>
  <c r="F13" i="4"/>
  <c r="F12" i="4"/>
  <c r="F9" i="4"/>
  <c r="F2" i="4"/>
  <c r="F4" i="4"/>
  <c r="F5" i="4"/>
  <c r="F3" i="4"/>
  <c r="H2" i="4"/>
  <c r="H3" i="4"/>
  <c r="H4" i="4"/>
  <c r="H5" i="4"/>
  <c r="H6" i="4"/>
  <c r="H7" i="4"/>
  <c r="H8" i="4"/>
  <c r="H9" i="4"/>
  <c r="H10" i="4"/>
  <c r="H11" i="4"/>
  <c r="H12" i="4"/>
  <c r="H13" i="4"/>
  <c r="G2" i="4"/>
  <c r="G3" i="4"/>
  <c r="G4" i="4"/>
  <c r="G5" i="4"/>
  <c r="G6" i="4"/>
  <c r="G7" i="4"/>
  <c r="G8" i="4"/>
  <c r="G9" i="4"/>
  <c r="G10" i="4"/>
  <c r="G11" i="4"/>
  <c r="G12" i="4"/>
  <c r="G13" i="4"/>
  <c r="J13" i="23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D17" i="25" s="1"/>
  <c r="E5" i="25"/>
  <c r="D23" i="23" l="1"/>
  <c r="C5" i="23"/>
  <c r="N13" i="24" l="1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H32" i="4" l="1"/>
  <c r="I31" i="4"/>
  <c r="I2" i="24"/>
  <c r="G34" i="4"/>
  <c r="H15" i="4"/>
  <c r="H14" i="4"/>
  <c r="F14" i="4"/>
  <c r="F15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20" i="24"/>
  <c r="I22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C25" i="23"/>
  <c r="C21" i="23"/>
  <c r="E24" i="23" l="1"/>
  <c r="B20" i="23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7" i="4"/>
  <c r="C17" i="4" l="1"/>
  <c r="G17" i="4" s="1"/>
  <c r="F17" i="4"/>
  <c r="C16" i="4"/>
  <c r="G16" i="4" s="1"/>
  <c r="F16" i="4"/>
  <c r="D17" i="4"/>
  <c r="H17" i="4" s="1"/>
  <c r="D16" i="4"/>
  <c r="H16" i="4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<sst xmlns="http://schemas.openxmlformats.org/spreadsheetml/2006/main" count="133" uniqueCount="100">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</sst>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15" fillId="0" borderId="0" xfId="0" applyFont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152400</xdr:rowOff>
    </xdr:from>
    <xdr:to>
      <xdr:col>10</xdr:col>
      <xdr:colOff>533400</xdr:colOff>
      <xdr:row>24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42900"/>
          <a:ext cx="5734050" cy="437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114300</xdr:rowOff>
    </xdr:from>
    <xdr:to>
      <xdr:col>9</xdr:col>
      <xdr:colOff>325120</xdr:colOff>
      <xdr:row>22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04800"/>
          <a:ext cx="5763895" cy="394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2</xdr:row>
      <xdr:rowOff>95250</xdr:rowOff>
    </xdr:from>
    <xdr:to>
      <xdr:col>10</xdr:col>
      <xdr:colOff>94615</xdr:colOff>
      <xdr:row>21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76250"/>
          <a:ext cx="5733415" cy="3619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3</xdr:row>
      <xdr:rowOff>33618</xdr:rowOff>
    </xdr:from>
    <xdr:to>
      <xdr:col>10</xdr:col>
      <xdr:colOff>63239</xdr:colOff>
      <xdr:row>24</xdr:row>
      <xdr:rowOff>119343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05118"/>
          <a:ext cx="5733415" cy="4086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"/>
  <sheetViews>
    <sheetView workbookViewId="0">
      <selection activeCell="E15" sqref="E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 x14ac:dyDescent="0.3">
      <c r="G1" s="73"/>
      <c r="H1" s="73"/>
    </row>
    <row r="2" spans="2:17" ht="15.75" thickBot="1" x14ac:dyDescent="0.3">
      <c r="D2">
        <f>40700*0.05</f>
        <v>2035</v>
      </c>
      <c r="E2" s="60">
        <f>C3+D2</f>
        <v>31535</v>
      </c>
      <c r="G2" s="109" t="s">
        <v>77</v>
      </c>
      <c r="H2" s="110"/>
    </row>
    <row r="3" spans="2:17" ht="15.75" thickBot="1" x14ac:dyDescent="0.3">
      <c r="B3" s="40" t="s">
        <v>59</v>
      </c>
      <c r="C3" s="51">
        <v>29500</v>
      </c>
      <c r="D3" s="40"/>
      <c r="E3" s="40"/>
      <c r="F3" s="40"/>
      <c r="G3" s="74" t="s">
        <v>78</v>
      </c>
      <c r="H3" s="75" t="s">
        <v>79</v>
      </c>
      <c r="I3" s="76"/>
      <c r="K3" s="77" t="s">
        <v>80</v>
      </c>
      <c r="L3" s="78"/>
      <c r="N3" s="79" t="s">
        <v>81</v>
      </c>
      <c r="O3" s="80"/>
      <c r="P3" s="80"/>
      <c r="Q3" s="81"/>
    </row>
    <row r="4" spans="2:17" ht="27" thickBot="1" x14ac:dyDescent="0.3">
      <c r="B4" s="40" t="s">
        <v>60</v>
      </c>
      <c r="C4" s="51">
        <v>0</v>
      </c>
      <c r="D4" s="40"/>
      <c r="E4" s="40"/>
      <c r="F4" s="40"/>
      <c r="G4" s="82">
        <v>1</v>
      </c>
      <c r="H4" s="83">
        <v>0</v>
      </c>
      <c r="I4" s="84">
        <v>100</v>
      </c>
      <c r="K4" s="85" t="s">
        <v>39</v>
      </c>
      <c r="L4" s="86" t="s">
        <v>40</v>
      </c>
      <c r="N4" s="74" t="s">
        <v>78</v>
      </c>
      <c r="O4" s="87" t="s">
        <v>79</v>
      </c>
      <c r="P4" s="88"/>
    </row>
    <row r="5" spans="2:17" ht="15.75" thickBot="1" x14ac:dyDescent="0.3">
      <c r="B5" s="40" t="s">
        <v>82</v>
      </c>
      <c r="C5" s="55">
        <f>C3+C4</f>
        <v>29500</v>
      </c>
      <c r="D5" s="56" t="s">
        <v>61</v>
      </c>
      <c r="E5" s="57">
        <f>ROUND(C5/10.764,0)</f>
        <v>2741</v>
      </c>
      <c r="F5" s="56" t="s">
        <v>62</v>
      </c>
      <c r="G5" s="82">
        <v>2</v>
      </c>
      <c r="H5" s="83">
        <v>0</v>
      </c>
      <c r="I5" s="84">
        <v>100</v>
      </c>
      <c r="K5" s="84">
        <v>2554.8123374210331</v>
      </c>
      <c r="L5" s="89">
        <v>2248.2348569305091</v>
      </c>
      <c r="N5" s="82">
        <v>1</v>
      </c>
      <c r="O5" s="90">
        <v>0</v>
      </c>
      <c r="P5" s="84">
        <v>100</v>
      </c>
    </row>
    <row r="6" spans="2:17" ht="15.75" thickBot="1" x14ac:dyDescent="0.3">
      <c r="B6" s="40" t="s">
        <v>83</v>
      </c>
      <c r="C6" s="51">
        <v>7500</v>
      </c>
      <c r="D6" s="40"/>
      <c r="E6" s="40"/>
      <c r="F6" s="40"/>
      <c r="G6" s="82">
        <v>3</v>
      </c>
      <c r="H6" s="83">
        <v>5</v>
      </c>
      <c r="I6" s="84">
        <v>95</v>
      </c>
      <c r="K6" s="91" t="s">
        <v>2</v>
      </c>
      <c r="L6" s="92" t="s">
        <v>42</v>
      </c>
      <c r="N6" s="82">
        <v>2</v>
      </c>
      <c r="O6" s="90">
        <v>0</v>
      </c>
      <c r="P6" s="84">
        <v>100</v>
      </c>
    </row>
    <row r="7" spans="2:17" ht="15.75" thickBot="1" x14ac:dyDescent="0.3">
      <c r="B7" s="40" t="s">
        <v>84</v>
      </c>
      <c r="C7" s="55">
        <f>C5-C6</f>
        <v>22000</v>
      </c>
      <c r="D7" s="40"/>
      <c r="E7" s="40"/>
      <c r="F7" s="40"/>
      <c r="G7" s="82">
        <v>4</v>
      </c>
      <c r="H7" s="83">
        <v>5</v>
      </c>
      <c r="I7" s="84">
        <v>95</v>
      </c>
      <c r="K7" s="84" t="s">
        <v>48</v>
      </c>
      <c r="L7" s="89" t="s">
        <v>49</v>
      </c>
      <c r="N7" s="82">
        <v>3</v>
      </c>
      <c r="O7" s="90">
        <v>5</v>
      </c>
      <c r="P7" s="84">
        <v>95</v>
      </c>
    </row>
    <row r="8" spans="2:17" ht="15.75" thickBot="1" x14ac:dyDescent="0.3">
      <c r="B8" s="40" t="s">
        <v>85</v>
      </c>
      <c r="C8" s="93">
        <v>0.06</v>
      </c>
      <c r="D8" s="94">
        <f>1-C8</f>
        <v>0.94</v>
      </c>
      <c r="E8" s="40"/>
      <c r="F8" s="40"/>
      <c r="G8" s="82">
        <v>5</v>
      </c>
      <c r="H8" s="83">
        <v>5</v>
      </c>
      <c r="I8" s="84">
        <v>95</v>
      </c>
      <c r="K8" s="84"/>
      <c r="L8" s="89"/>
      <c r="N8" s="82">
        <v>4</v>
      </c>
      <c r="O8" s="90">
        <v>5</v>
      </c>
      <c r="P8" s="84">
        <v>95</v>
      </c>
    </row>
    <row r="9" spans="2:17" ht="15.75" thickBot="1" x14ac:dyDescent="0.3">
      <c r="B9" s="58" t="s">
        <v>86</v>
      </c>
      <c r="D9" s="55">
        <f>ROUND(C7*D8,0)</f>
        <v>20680</v>
      </c>
      <c r="E9" s="40"/>
      <c r="F9" s="40"/>
      <c r="G9" s="82">
        <v>6</v>
      </c>
      <c r="H9" s="83">
        <v>6</v>
      </c>
      <c r="I9" s="84">
        <v>94</v>
      </c>
      <c r="K9" s="95" t="s">
        <v>46</v>
      </c>
      <c r="L9" s="96">
        <v>0.05</v>
      </c>
      <c r="N9" s="82">
        <v>5</v>
      </c>
      <c r="O9" s="90">
        <v>5</v>
      </c>
      <c r="P9" s="84">
        <v>95</v>
      </c>
    </row>
    <row r="10" spans="2:17" ht="15.75" thickBot="1" x14ac:dyDescent="0.3">
      <c r="B10" s="40" t="s">
        <v>87</v>
      </c>
      <c r="C10" s="55">
        <f>C6+D9</f>
        <v>28180</v>
      </c>
      <c r="D10" s="56" t="s">
        <v>61</v>
      </c>
      <c r="E10" s="57">
        <f>ROUND(C10/10.764,0)</f>
        <v>2618</v>
      </c>
      <c r="F10" s="56" t="s">
        <v>62</v>
      </c>
      <c r="G10" s="82">
        <v>7</v>
      </c>
      <c r="H10" s="83">
        <v>7</v>
      </c>
      <c r="I10" s="84">
        <v>93</v>
      </c>
      <c r="K10" s="97" t="s">
        <v>52</v>
      </c>
      <c r="L10" s="96">
        <v>0.1</v>
      </c>
      <c r="N10" s="82">
        <v>6</v>
      </c>
      <c r="O10" s="90">
        <v>6.5</v>
      </c>
      <c r="P10" s="84">
        <f t="shared" ref="P10:P63" si="0">P9-1.5</f>
        <v>93.5</v>
      </c>
    </row>
    <row r="11" spans="2:17" ht="15.75" thickBot="1" x14ac:dyDescent="0.3">
      <c r="C11" s="59"/>
      <c r="G11" s="82">
        <v>8</v>
      </c>
      <c r="H11" s="83">
        <v>8</v>
      </c>
      <c r="I11" s="84">
        <v>92</v>
      </c>
      <c r="K11" s="84" t="s">
        <v>54</v>
      </c>
      <c r="L11" s="96">
        <v>0.15</v>
      </c>
      <c r="N11" s="82">
        <v>7</v>
      </c>
      <c r="O11" s="90">
        <v>8</v>
      </c>
      <c r="P11" s="84">
        <f t="shared" si="0"/>
        <v>92</v>
      </c>
    </row>
    <row r="12" spans="2:17" ht="15.75" thickBot="1" x14ac:dyDescent="0.3">
      <c r="B12" s="46" t="s">
        <v>63</v>
      </c>
      <c r="C12" s="61">
        <v>2023</v>
      </c>
      <c r="E12" s="60"/>
      <c r="G12" s="82">
        <v>9</v>
      </c>
      <c r="H12" s="83">
        <v>9</v>
      </c>
      <c r="I12" s="84">
        <v>91</v>
      </c>
      <c r="K12" s="98" t="s">
        <v>56</v>
      </c>
      <c r="L12" s="99">
        <v>0.2</v>
      </c>
      <c r="N12" s="82">
        <v>8</v>
      </c>
      <c r="O12" s="90">
        <v>9.5</v>
      </c>
      <c r="P12" s="84">
        <f t="shared" si="0"/>
        <v>90.5</v>
      </c>
    </row>
    <row r="13" spans="2:17" ht="15.75" thickBot="1" x14ac:dyDescent="0.3">
      <c r="B13" s="46" t="s">
        <v>64</v>
      </c>
      <c r="C13" s="61">
        <v>2017</v>
      </c>
      <c r="D13" s="60"/>
      <c r="G13" s="82">
        <v>10</v>
      </c>
      <c r="H13" s="83">
        <v>10</v>
      </c>
      <c r="I13" s="84">
        <v>90</v>
      </c>
      <c r="K13" s="100"/>
      <c r="L13" s="101"/>
      <c r="N13" s="82">
        <v>9</v>
      </c>
      <c r="O13" s="90">
        <v>11</v>
      </c>
      <c r="P13" s="84">
        <f t="shared" si="0"/>
        <v>89</v>
      </c>
    </row>
    <row r="14" spans="2:17" ht="15.75" thickBot="1" x14ac:dyDescent="0.3">
      <c r="B14" s="46" t="s">
        <v>65</v>
      </c>
      <c r="C14" s="61">
        <f>C12-C13</f>
        <v>6</v>
      </c>
      <c r="G14" s="82">
        <v>11</v>
      </c>
      <c r="H14" s="83">
        <v>11</v>
      </c>
      <c r="I14" s="84">
        <v>89</v>
      </c>
      <c r="K14" s="102"/>
      <c r="L14" s="103"/>
      <c r="N14" s="82">
        <v>10</v>
      </c>
      <c r="O14" s="90">
        <v>12.5</v>
      </c>
      <c r="P14" s="84">
        <f t="shared" si="0"/>
        <v>87.5</v>
      </c>
    </row>
    <row r="15" spans="2:17" ht="17.25" thickBot="1" x14ac:dyDescent="0.35">
      <c r="B15" s="104" t="s">
        <v>88</v>
      </c>
      <c r="C15" s="46">
        <f>60-C14</f>
        <v>54</v>
      </c>
      <c r="E15">
        <f>C17*2000</f>
        <v>1132000</v>
      </c>
      <c r="G15" s="82">
        <v>12</v>
      </c>
      <c r="H15" s="83">
        <v>12</v>
      </c>
      <c r="I15" s="84">
        <v>88</v>
      </c>
      <c r="N15" s="82">
        <v>11</v>
      </c>
      <c r="O15" s="90">
        <v>14</v>
      </c>
      <c r="P15" s="84">
        <f t="shared" si="0"/>
        <v>86</v>
      </c>
    </row>
    <row r="16" spans="2:17" ht="15.75" thickBot="1" x14ac:dyDescent="0.3">
      <c r="E16" s="60"/>
      <c r="G16" s="82">
        <v>13</v>
      </c>
      <c r="H16" s="83">
        <v>13</v>
      </c>
      <c r="I16" s="84">
        <v>87</v>
      </c>
      <c r="J16" s="60"/>
      <c r="N16" s="82">
        <v>12</v>
      </c>
      <c r="O16" s="90">
        <v>15.5</v>
      </c>
      <c r="P16" s="84">
        <f t="shared" si="0"/>
        <v>84.5</v>
      </c>
    </row>
    <row r="17" spans="1:16" ht="15.75" thickBot="1" x14ac:dyDescent="0.3">
      <c r="C17">
        <v>566</v>
      </c>
      <c r="D17">
        <f>E10*C17</f>
        <v>1481788</v>
      </c>
      <c r="G17" s="82">
        <v>14</v>
      </c>
      <c r="H17" s="83">
        <v>14</v>
      </c>
      <c r="I17" s="84">
        <v>86</v>
      </c>
      <c r="K17" s="60"/>
      <c r="L17" s="60"/>
      <c r="N17" s="82">
        <v>13</v>
      </c>
      <c r="O17" s="90">
        <v>17</v>
      </c>
      <c r="P17" s="84">
        <f t="shared" si="0"/>
        <v>83</v>
      </c>
    </row>
    <row r="18" spans="1:16" ht="15.75" thickBot="1" x14ac:dyDescent="0.3">
      <c r="G18" s="82">
        <v>15</v>
      </c>
      <c r="H18" s="83">
        <v>15</v>
      </c>
      <c r="I18" s="84">
        <v>85</v>
      </c>
      <c r="J18" s="60"/>
      <c r="L18" s="60"/>
      <c r="N18" s="82">
        <v>14</v>
      </c>
      <c r="O18" s="90">
        <v>18.5</v>
      </c>
      <c r="P18" s="84">
        <f t="shared" si="0"/>
        <v>81.5</v>
      </c>
    </row>
    <row r="19" spans="1:16" ht="15.75" thickBot="1" x14ac:dyDescent="0.3">
      <c r="B19" s="40"/>
      <c r="C19" s="51"/>
      <c r="D19" s="40"/>
      <c r="E19" s="40"/>
      <c r="F19" s="40"/>
      <c r="G19" s="82">
        <v>16</v>
      </c>
      <c r="H19" s="83">
        <v>16</v>
      </c>
      <c r="I19" s="84">
        <v>84</v>
      </c>
      <c r="N19" s="82">
        <v>15</v>
      </c>
      <c r="O19" s="90">
        <v>20</v>
      </c>
      <c r="P19" s="84">
        <f t="shared" si="0"/>
        <v>80</v>
      </c>
    </row>
    <row r="20" spans="1:16" ht="15.75" thickBot="1" x14ac:dyDescent="0.3">
      <c r="B20" s="40"/>
      <c r="C20" s="51"/>
      <c r="D20" s="40"/>
      <c r="E20" s="40"/>
      <c r="F20" s="40"/>
      <c r="G20" s="82">
        <v>17</v>
      </c>
      <c r="H20" s="83">
        <v>17</v>
      </c>
      <c r="I20" s="84">
        <v>83</v>
      </c>
      <c r="N20" s="82">
        <v>16</v>
      </c>
      <c r="O20" s="90">
        <v>21.5</v>
      </c>
      <c r="P20" s="84">
        <f t="shared" si="0"/>
        <v>78.5</v>
      </c>
    </row>
    <row r="21" spans="1:16" ht="15.75" thickBot="1" x14ac:dyDescent="0.3">
      <c r="B21" s="40"/>
      <c r="C21" s="55"/>
      <c r="D21" s="56"/>
      <c r="E21" s="57"/>
      <c r="F21" s="56"/>
      <c r="G21" s="82">
        <v>18</v>
      </c>
      <c r="H21" s="83">
        <v>18</v>
      </c>
      <c r="I21" s="84">
        <v>82</v>
      </c>
      <c r="N21" s="82">
        <v>17</v>
      </c>
      <c r="O21" s="90">
        <v>23</v>
      </c>
      <c r="P21" s="84">
        <f t="shared" si="0"/>
        <v>77</v>
      </c>
    </row>
    <row r="22" spans="1:16" ht="15.75" thickBot="1" x14ac:dyDescent="0.3">
      <c r="B22" s="40"/>
      <c r="C22" s="51"/>
      <c r="D22" s="40"/>
      <c r="E22" s="40"/>
      <c r="F22" s="40"/>
      <c r="G22" s="82">
        <v>19</v>
      </c>
      <c r="H22" s="83">
        <v>19</v>
      </c>
      <c r="I22" s="84">
        <v>81</v>
      </c>
      <c r="N22" s="82">
        <v>18</v>
      </c>
      <c r="O22" s="90">
        <v>24.5</v>
      </c>
      <c r="P22" s="84">
        <f t="shared" si="0"/>
        <v>75.5</v>
      </c>
    </row>
    <row r="23" spans="1:16" ht="15.75" thickBot="1" x14ac:dyDescent="0.3">
      <c r="B23" s="40"/>
      <c r="C23" s="51"/>
      <c r="D23" s="40"/>
      <c r="E23" s="40"/>
      <c r="F23" s="40"/>
      <c r="G23" s="82">
        <v>20</v>
      </c>
      <c r="H23" s="83">
        <v>20</v>
      </c>
      <c r="I23" s="84">
        <v>80</v>
      </c>
      <c r="N23" s="82">
        <v>19</v>
      </c>
      <c r="O23" s="90">
        <v>26</v>
      </c>
      <c r="P23" s="84">
        <f t="shared" si="0"/>
        <v>74</v>
      </c>
    </row>
    <row r="24" spans="1:16" ht="15.75" thickBot="1" x14ac:dyDescent="0.3">
      <c r="B24" s="58"/>
      <c r="C24" s="51"/>
      <c r="D24" s="40"/>
      <c r="E24" s="40"/>
      <c r="F24" s="40"/>
      <c r="G24" s="82">
        <v>21</v>
      </c>
      <c r="H24" s="83">
        <v>21</v>
      </c>
      <c r="I24" s="84">
        <v>79</v>
      </c>
      <c r="N24" s="82">
        <v>20</v>
      </c>
      <c r="O24" s="90">
        <v>27.5</v>
      </c>
      <c r="P24" s="84">
        <f t="shared" si="0"/>
        <v>72.5</v>
      </c>
    </row>
    <row r="25" spans="1:16" ht="15.75" thickBot="1" x14ac:dyDescent="0.3">
      <c r="B25" s="40"/>
      <c r="C25" s="55"/>
      <c r="D25" s="56"/>
      <c r="E25" s="57"/>
      <c r="F25" s="56"/>
      <c r="G25" s="82">
        <v>22</v>
      </c>
      <c r="H25" s="83">
        <v>22</v>
      </c>
      <c r="I25" s="84">
        <v>78</v>
      </c>
      <c r="N25" s="82">
        <v>21</v>
      </c>
      <c r="O25" s="90">
        <v>29</v>
      </c>
      <c r="P25" s="84">
        <f t="shared" si="0"/>
        <v>71</v>
      </c>
    </row>
    <row r="26" spans="1:16" ht="15.75" thickBot="1" x14ac:dyDescent="0.3">
      <c r="G26" s="82">
        <v>23</v>
      </c>
      <c r="H26" s="83">
        <v>23</v>
      </c>
      <c r="I26" s="84">
        <v>77</v>
      </c>
      <c r="N26" s="82">
        <v>22</v>
      </c>
      <c r="O26" s="90">
        <v>30.5</v>
      </c>
      <c r="P26" s="84">
        <f t="shared" si="0"/>
        <v>69.5</v>
      </c>
    </row>
    <row r="27" spans="1:16" ht="15.75" thickBot="1" x14ac:dyDescent="0.3">
      <c r="G27" s="82">
        <v>24</v>
      </c>
      <c r="H27" s="83">
        <v>24</v>
      </c>
      <c r="I27" s="84">
        <v>76</v>
      </c>
      <c r="N27" s="82">
        <v>23</v>
      </c>
      <c r="O27" s="90">
        <v>32</v>
      </c>
      <c r="P27" s="84">
        <f t="shared" si="0"/>
        <v>68</v>
      </c>
    </row>
    <row r="28" spans="1:16" ht="15.75" thickBot="1" x14ac:dyDescent="0.3">
      <c r="G28" s="82">
        <v>25</v>
      </c>
      <c r="H28" s="83">
        <v>25</v>
      </c>
      <c r="I28" s="84">
        <v>75</v>
      </c>
      <c r="N28" s="82">
        <v>24</v>
      </c>
      <c r="O28" s="90">
        <v>33.5</v>
      </c>
      <c r="P28" s="84">
        <f t="shared" si="0"/>
        <v>66.5</v>
      </c>
    </row>
    <row r="29" spans="1:16" ht="15.75" thickBot="1" x14ac:dyDescent="0.3">
      <c r="G29" s="82">
        <v>26</v>
      </c>
      <c r="H29" s="83">
        <v>26</v>
      </c>
      <c r="I29" s="84">
        <v>74</v>
      </c>
      <c r="N29" s="82">
        <v>25</v>
      </c>
      <c r="O29" s="90">
        <v>35</v>
      </c>
      <c r="P29" s="84">
        <f t="shared" si="0"/>
        <v>65</v>
      </c>
    </row>
    <row r="30" spans="1:16" ht="15.75" thickBot="1" x14ac:dyDescent="0.3">
      <c r="G30" s="82">
        <v>27</v>
      </c>
      <c r="H30" s="83">
        <v>27</v>
      </c>
      <c r="I30" s="84">
        <v>73</v>
      </c>
      <c r="N30" s="82">
        <v>26</v>
      </c>
      <c r="O30" s="90">
        <v>36.5</v>
      </c>
      <c r="P30" s="84">
        <f t="shared" si="0"/>
        <v>63.5</v>
      </c>
    </row>
    <row r="31" spans="1:16" ht="15.75" thickBot="1" x14ac:dyDescent="0.3">
      <c r="A31" s="40"/>
      <c r="B31" s="67"/>
      <c r="C31" s="40"/>
      <c r="D31" s="40"/>
      <c r="E31" s="40"/>
      <c r="G31" s="82">
        <v>28</v>
      </c>
      <c r="H31" s="83">
        <v>28</v>
      </c>
      <c r="I31" s="84">
        <v>72</v>
      </c>
      <c r="N31" s="82">
        <v>27</v>
      </c>
      <c r="O31" s="90">
        <v>38</v>
      </c>
      <c r="P31" s="84">
        <f t="shared" si="0"/>
        <v>62</v>
      </c>
    </row>
    <row r="32" spans="1:16" ht="15.75" thickBot="1" x14ac:dyDescent="0.3">
      <c r="A32" s="40"/>
      <c r="B32" s="51"/>
      <c r="C32" s="40"/>
      <c r="D32" s="40"/>
      <c r="E32" s="40"/>
      <c r="G32" s="82">
        <v>29</v>
      </c>
      <c r="H32" s="83">
        <v>29</v>
      </c>
      <c r="I32" s="84">
        <v>71</v>
      </c>
      <c r="N32" s="82">
        <v>28</v>
      </c>
      <c r="O32" s="90">
        <v>39.5</v>
      </c>
      <c r="P32" s="84">
        <f t="shared" si="0"/>
        <v>60.5</v>
      </c>
    </row>
    <row r="33" spans="1:16" ht="15.75" thickBot="1" x14ac:dyDescent="0.3">
      <c r="A33" s="40"/>
      <c r="B33" s="55"/>
      <c r="C33" s="56"/>
      <c r="D33" s="105"/>
      <c r="E33" s="56"/>
      <c r="G33" s="82">
        <v>30</v>
      </c>
      <c r="H33" s="83">
        <v>30</v>
      </c>
      <c r="I33" s="84">
        <v>70</v>
      </c>
      <c r="N33" s="82">
        <v>29</v>
      </c>
      <c r="O33" s="90">
        <v>41</v>
      </c>
      <c r="P33" s="84">
        <f t="shared" si="0"/>
        <v>59</v>
      </c>
    </row>
    <row r="34" spans="1:16" ht="15.75" thickBot="1" x14ac:dyDescent="0.3">
      <c r="A34" s="40"/>
      <c r="B34" s="51"/>
      <c r="C34" s="40"/>
      <c r="D34" s="40"/>
      <c r="E34" s="40"/>
      <c r="G34" s="82">
        <v>31</v>
      </c>
      <c r="H34" s="83">
        <v>31</v>
      </c>
      <c r="I34" s="84">
        <v>69</v>
      </c>
      <c r="N34" s="82">
        <v>30</v>
      </c>
      <c r="O34" s="90">
        <v>42.5</v>
      </c>
      <c r="P34" s="84">
        <f t="shared" si="0"/>
        <v>57.5</v>
      </c>
    </row>
    <row r="35" spans="1:16" ht="15.75" thickBot="1" x14ac:dyDescent="0.3">
      <c r="A35" s="40"/>
      <c r="B35" s="67"/>
      <c r="C35" s="40"/>
      <c r="D35" s="40"/>
      <c r="E35" s="40"/>
      <c r="G35" s="82">
        <v>32</v>
      </c>
      <c r="H35" s="83">
        <v>32</v>
      </c>
      <c r="I35" s="84">
        <v>68</v>
      </c>
      <c r="N35" s="82">
        <v>31</v>
      </c>
      <c r="O35" s="90">
        <v>44</v>
      </c>
      <c r="P35" s="84">
        <f t="shared" si="0"/>
        <v>56</v>
      </c>
    </row>
    <row r="36" spans="1:16" ht="15.75" thickBot="1" x14ac:dyDescent="0.3">
      <c r="A36" s="58"/>
      <c r="B36" s="51"/>
      <c r="C36" s="40"/>
      <c r="D36" s="40"/>
      <c r="E36" s="40"/>
      <c r="G36" s="82">
        <v>33</v>
      </c>
      <c r="H36" s="83">
        <v>33</v>
      </c>
      <c r="I36" s="84">
        <v>67</v>
      </c>
      <c r="N36" s="82">
        <v>32</v>
      </c>
      <c r="O36" s="90">
        <v>45.5</v>
      </c>
      <c r="P36" s="84">
        <f t="shared" si="0"/>
        <v>54.5</v>
      </c>
    </row>
    <row r="37" spans="1:16" ht="15.75" thickBot="1" x14ac:dyDescent="0.3">
      <c r="A37" s="40"/>
      <c r="B37" s="55"/>
      <c r="C37" s="56"/>
      <c r="D37" s="57"/>
      <c r="E37" s="56"/>
      <c r="G37" s="82">
        <v>34</v>
      </c>
      <c r="H37" s="83">
        <v>34</v>
      </c>
      <c r="I37" s="84">
        <v>66</v>
      </c>
      <c r="N37" s="82">
        <v>33</v>
      </c>
      <c r="O37" s="90">
        <v>47</v>
      </c>
      <c r="P37" s="84">
        <f t="shared" si="0"/>
        <v>53</v>
      </c>
    </row>
    <row r="38" spans="1:16" ht="15.75" thickBot="1" x14ac:dyDescent="0.3">
      <c r="G38" s="82">
        <v>35</v>
      </c>
      <c r="H38" s="83">
        <v>35</v>
      </c>
      <c r="I38" s="84">
        <v>65</v>
      </c>
      <c r="N38" s="82">
        <v>34</v>
      </c>
      <c r="O38" s="90">
        <v>48.5</v>
      </c>
      <c r="P38" s="84">
        <f t="shared" si="0"/>
        <v>51.5</v>
      </c>
    </row>
    <row r="39" spans="1:16" ht="15.75" thickBot="1" x14ac:dyDescent="0.3">
      <c r="G39" s="82">
        <v>36</v>
      </c>
      <c r="H39" s="83">
        <v>36</v>
      </c>
      <c r="I39" s="84">
        <v>64</v>
      </c>
      <c r="N39" s="82">
        <v>35</v>
      </c>
      <c r="O39" s="90">
        <v>50</v>
      </c>
      <c r="P39" s="84">
        <f t="shared" si="0"/>
        <v>50</v>
      </c>
    </row>
    <row r="40" spans="1:16" ht="15.75" thickBot="1" x14ac:dyDescent="0.3">
      <c r="G40" s="82">
        <v>37</v>
      </c>
      <c r="H40" s="83">
        <v>37</v>
      </c>
      <c r="I40" s="84">
        <v>63</v>
      </c>
      <c r="N40" s="82">
        <v>36</v>
      </c>
      <c r="O40" s="90">
        <v>51.5</v>
      </c>
      <c r="P40" s="84">
        <f t="shared" si="0"/>
        <v>48.5</v>
      </c>
    </row>
    <row r="41" spans="1:16" ht="15.75" thickBot="1" x14ac:dyDescent="0.3">
      <c r="G41" s="82">
        <v>38</v>
      </c>
      <c r="H41" s="83">
        <v>38</v>
      </c>
      <c r="I41" s="84">
        <v>62</v>
      </c>
      <c r="N41" s="82">
        <v>37</v>
      </c>
      <c r="O41" s="90">
        <v>53</v>
      </c>
      <c r="P41" s="84">
        <f t="shared" si="0"/>
        <v>47</v>
      </c>
    </row>
    <row r="42" spans="1:16" ht="15.75" thickBot="1" x14ac:dyDescent="0.3">
      <c r="G42" s="82">
        <v>39</v>
      </c>
      <c r="H42" s="83">
        <v>39</v>
      </c>
      <c r="I42" s="84">
        <v>61</v>
      </c>
      <c r="N42" s="82">
        <v>38</v>
      </c>
      <c r="O42" s="90">
        <v>54.5</v>
      </c>
      <c r="P42" s="84">
        <f t="shared" si="0"/>
        <v>45.5</v>
      </c>
    </row>
    <row r="43" spans="1:16" ht="15.75" thickBot="1" x14ac:dyDescent="0.3">
      <c r="G43" s="82">
        <v>40</v>
      </c>
      <c r="H43" s="83">
        <v>40</v>
      </c>
      <c r="I43" s="84">
        <v>60</v>
      </c>
      <c r="N43" s="82">
        <v>39</v>
      </c>
      <c r="O43" s="90">
        <v>56</v>
      </c>
      <c r="P43" s="84">
        <f t="shared" si="0"/>
        <v>44</v>
      </c>
    </row>
    <row r="44" spans="1:16" ht="15.75" thickBot="1" x14ac:dyDescent="0.3">
      <c r="G44" s="82">
        <v>41</v>
      </c>
      <c r="H44" s="83">
        <v>41</v>
      </c>
      <c r="I44" s="84">
        <v>59</v>
      </c>
      <c r="N44" s="82">
        <v>40</v>
      </c>
      <c r="O44" s="90">
        <v>57.5</v>
      </c>
      <c r="P44" s="84">
        <f t="shared" si="0"/>
        <v>42.5</v>
      </c>
    </row>
    <row r="45" spans="1:16" ht="15.75" thickBot="1" x14ac:dyDescent="0.3">
      <c r="G45" s="82">
        <v>42</v>
      </c>
      <c r="H45" s="83">
        <v>42</v>
      </c>
      <c r="I45" s="84">
        <v>58</v>
      </c>
      <c r="N45" s="82">
        <v>41</v>
      </c>
      <c r="O45" s="90">
        <v>59</v>
      </c>
      <c r="P45" s="84">
        <f t="shared" si="0"/>
        <v>41</v>
      </c>
    </row>
    <row r="46" spans="1:16" ht="15.75" thickBot="1" x14ac:dyDescent="0.3">
      <c r="G46" s="82">
        <v>43</v>
      </c>
      <c r="H46" s="83">
        <v>43</v>
      </c>
      <c r="I46" s="84">
        <v>57</v>
      </c>
      <c r="N46" s="82">
        <v>42</v>
      </c>
      <c r="O46" s="90">
        <v>60.5</v>
      </c>
      <c r="P46" s="84">
        <f t="shared" si="0"/>
        <v>39.5</v>
      </c>
    </row>
    <row r="47" spans="1:16" ht="15.75" thickBot="1" x14ac:dyDescent="0.3">
      <c r="G47" s="82">
        <v>44</v>
      </c>
      <c r="H47" s="83">
        <v>44</v>
      </c>
      <c r="I47" s="84">
        <v>56</v>
      </c>
      <c r="N47" s="82">
        <v>43</v>
      </c>
      <c r="O47" s="90">
        <v>62</v>
      </c>
      <c r="P47" s="84">
        <f t="shared" si="0"/>
        <v>38</v>
      </c>
    </row>
    <row r="48" spans="1:16" ht="15.75" thickBot="1" x14ac:dyDescent="0.3">
      <c r="G48" s="82">
        <v>45</v>
      </c>
      <c r="H48" s="83">
        <v>45</v>
      </c>
      <c r="I48" s="84">
        <v>55</v>
      </c>
      <c r="N48" s="82">
        <v>44</v>
      </c>
      <c r="O48" s="90">
        <v>63.5</v>
      </c>
      <c r="P48" s="84">
        <f t="shared" si="0"/>
        <v>36.5</v>
      </c>
    </row>
    <row r="49" spans="7:16" ht="15.75" thickBot="1" x14ac:dyDescent="0.3">
      <c r="G49" s="82">
        <v>46</v>
      </c>
      <c r="H49" s="83">
        <v>46</v>
      </c>
      <c r="I49" s="84">
        <v>54</v>
      </c>
      <c r="N49" s="82">
        <v>45</v>
      </c>
      <c r="O49" s="90">
        <v>65</v>
      </c>
      <c r="P49" s="84">
        <f t="shared" si="0"/>
        <v>35</v>
      </c>
    </row>
    <row r="50" spans="7:16" ht="15.75" thickBot="1" x14ac:dyDescent="0.3">
      <c r="G50" s="82">
        <v>47</v>
      </c>
      <c r="H50" s="83">
        <v>47</v>
      </c>
      <c r="I50" s="84">
        <v>53</v>
      </c>
      <c r="N50" s="82">
        <v>46</v>
      </c>
      <c r="O50" s="90">
        <v>66.5</v>
      </c>
      <c r="P50" s="84">
        <f t="shared" si="0"/>
        <v>33.5</v>
      </c>
    </row>
    <row r="51" spans="7:16" ht="15.75" thickBot="1" x14ac:dyDescent="0.3">
      <c r="G51" s="82">
        <v>48</v>
      </c>
      <c r="H51" s="83">
        <v>48</v>
      </c>
      <c r="I51" s="84">
        <v>52</v>
      </c>
      <c r="N51" s="82">
        <v>47</v>
      </c>
      <c r="O51" s="90">
        <v>68</v>
      </c>
      <c r="P51" s="84">
        <f t="shared" si="0"/>
        <v>32</v>
      </c>
    </row>
    <row r="52" spans="7:16" ht="15.75" thickBot="1" x14ac:dyDescent="0.3">
      <c r="G52" s="82">
        <v>49</v>
      </c>
      <c r="H52" s="83">
        <v>49</v>
      </c>
      <c r="I52" s="84">
        <v>51</v>
      </c>
      <c r="N52" s="82">
        <v>48</v>
      </c>
      <c r="O52" s="90">
        <v>69.5</v>
      </c>
      <c r="P52" s="84">
        <f t="shared" si="0"/>
        <v>30.5</v>
      </c>
    </row>
    <row r="53" spans="7:16" ht="15.75" thickBot="1" x14ac:dyDescent="0.3">
      <c r="G53" s="82">
        <v>50</v>
      </c>
      <c r="H53" s="83">
        <v>50</v>
      </c>
      <c r="I53" s="84">
        <v>50</v>
      </c>
      <c r="N53" s="82">
        <v>49</v>
      </c>
      <c r="O53" s="90">
        <v>71</v>
      </c>
      <c r="P53" s="84">
        <f t="shared" si="0"/>
        <v>29</v>
      </c>
    </row>
    <row r="54" spans="7:16" ht="15.75" thickBot="1" x14ac:dyDescent="0.3">
      <c r="G54" s="82">
        <v>51</v>
      </c>
      <c r="H54" s="83">
        <v>51</v>
      </c>
      <c r="I54" s="84">
        <v>49</v>
      </c>
      <c r="N54" s="82">
        <v>50</v>
      </c>
      <c r="O54" s="90">
        <v>72.5</v>
      </c>
      <c r="P54" s="84">
        <f t="shared" si="0"/>
        <v>27.5</v>
      </c>
    </row>
    <row r="55" spans="7:16" ht="15.75" thickBot="1" x14ac:dyDescent="0.3">
      <c r="G55" s="82">
        <v>52</v>
      </c>
      <c r="H55" s="83">
        <v>52</v>
      </c>
      <c r="I55" s="84">
        <v>48</v>
      </c>
      <c r="N55" s="82">
        <v>51</v>
      </c>
      <c r="O55" s="90">
        <v>74</v>
      </c>
      <c r="P55" s="84">
        <f t="shared" si="0"/>
        <v>26</v>
      </c>
    </row>
    <row r="56" spans="7:16" ht="15.75" thickBot="1" x14ac:dyDescent="0.3">
      <c r="G56" s="82">
        <v>53</v>
      </c>
      <c r="H56" s="83">
        <v>53</v>
      </c>
      <c r="I56" s="84">
        <v>47</v>
      </c>
      <c r="N56" s="82">
        <v>52</v>
      </c>
      <c r="O56" s="90">
        <v>75.5</v>
      </c>
      <c r="P56" s="84">
        <f t="shared" si="0"/>
        <v>24.5</v>
      </c>
    </row>
    <row r="57" spans="7:16" ht="15.75" thickBot="1" x14ac:dyDescent="0.3">
      <c r="G57" s="82">
        <v>54</v>
      </c>
      <c r="H57" s="83">
        <v>54</v>
      </c>
      <c r="I57" s="84">
        <v>46</v>
      </c>
      <c r="N57" s="82">
        <v>53</v>
      </c>
      <c r="O57" s="90">
        <v>77</v>
      </c>
      <c r="P57" s="84">
        <f t="shared" si="0"/>
        <v>23</v>
      </c>
    </row>
    <row r="58" spans="7:16" ht="15.75" thickBot="1" x14ac:dyDescent="0.3">
      <c r="G58" s="82">
        <v>55</v>
      </c>
      <c r="H58" s="83">
        <v>55</v>
      </c>
      <c r="I58" s="84">
        <v>45</v>
      </c>
      <c r="N58" s="82">
        <v>54</v>
      </c>
      <c r="O58" s="90">
        <v>78.5</v>
      </c>
      <c r="P58" s="84">
        <f t="shared" si="0"/>
        <v>21.5</v>
      </c>
    </row>
    <row r="59" spans="7:16" ht="15.75" thickBot="1" x14ac:dyDescent="0.3">
      <c r="G59" s="82">
        <v>56</v>
      </c>
      <c r="H59" s="83">
        <v>56</v>
      </c>
      <c r="I59" s="84">
        <v>44</v>
      </c>
      <c r="N59" s="82">
        <v>55</v>
      </c>
      <c r="O59" s="90">
        <v>80</v>
      </c>
      <c r="P59" s="84">
        <f t="shared" si="0"/>
        <v>20</v>
      </c>
    </row>
    <row r="60" spans="7:16" ht="15.75" thickBot="1" x14ac:dyDescent="0.3">
      <c r="G60" s="82">
        <v>57</v>
      </c>
      <c r="H60" s="83">
        <v>57</v>
      </c>
      <c r="I60" s="84">
        <v>43</v>
      </c>
      <c r="N60" s="82">
        <v>56</v>
      </c>
      <c r="O60" s="90">
        <v>81.5</v>
      </c>
      <c r="P60" s="84">
        <f t="shared" si="0"/>
        <v>18.5</v>
      </c>
    </row>
    <row r="61" spans="7:16" ht="15.75" thickBot="1" x14ac:dyDescent="0.3">
      <c r="G61" s="82">
        <v>58</v>
      </c>
      <c r="H61" s="83">
        <v>58</v>
      </c>
      <c r="I61" s="84">
        <v>42</v>
      </c>
      <c r="N61" s="82">
        <v>57</v>
      </c>
      <c r="O61" s="90">
        <v>83</v>
      </c>
      <c r="P61" s="84">
        <f t="shared" si="0"/>
        <v>17</v>
      </c>
    </row>
    <row r="62" spans="7:16" ht="15.75" thickBot="1" x14ac:dyDescent="0.3">
      <c r="G62" s="82">
        <v>59</v>
      </c>
      <c r="H62" s="83">
        <v>59</v>
      </c>
      <c r="I62" s="84">
        <v>41</v>
      </c>
      <c r="N62" s="82">
        <v>58</v>
      </c>
      <c r="O62" s="90">
        <v>84.5</v>
      </c>
      <c r="P62" s="84">
        <f t="shared" si="0"/>
        <v>15.5</v>
      </c>
    </row>
    <row r="63" spans="7:16" ht="15.75" thickBot="1" x14ac:dyDescent="0.3">
      <c r="G63" s="82">
        <v>60</v>
      </c>
      <c r="H63" s="83">
        <v>60</v>
      </c>
      <c r="I63" s="84">
        <v>40</v>
      </c>
      <c r="N63" s="82">
        <v>59</v>
      </c>
      <c r="O63" s="90">
        <v>85</v>
      </c>
      <c r="P63" s="98">
        <f t="shared" si="0"/>
        <v>14</v>
      </c>
    </row>
    <row r="64" spans="7:16" ht="15.75" thickBot="1" x14ac:dyDescent="0.3">
      <c r="G64" s="82">
        <v>61</v>
      </c>
      <c r="H64" s="83">
        <v>61</v>
      </c>
      <c r="I64" s="84">
        <v>39</v>
      </c>
      <c r="N64" s="82">
        <v>60</v>
      </c>
    </row>
    <row r="65" spans="7:15" ht="15.75" thickBot="1" x14ac:dyDescent="0.3">
      <c r="G65" s="82">
        <v>62</v>
      </c>
      <c r="H65" s="83">
        <v>62</v>
      </c>
      <c r="I65" s="84">
        <v>38</v>
      </c>
      <c r="N65" s="82">
        <v>61</v>
      </c>
      <c r="O65" s="106"/>
    </row>
    <row r="66" spans="7:15" ht="15.75" thickBot="1" x14ac:dyDescent="0.3">
      <c r="G66" s="82">
        <v>63</v>
      </c>
      <c r="H66" s="83">
        <v>63</v>
      </c>
      <c r="I66" s="84">
        <v>37</v>
      </c>
      <c r="N66" s="82">
        <v>62</v>
      </c>
      <c r="O66" s="106"/>
    </row>
    <row r="67" spans="7:15" ht="15.75" thickBot="1" x14ac:dyDescent="0.3">
      <c r="G67" s="82">
        <v>64</v>
      </c>
      <c r="H67" s="83">
        <v>64</v>
      </c>
      <c r="I67" s="84">
        <v>36</v>
      </c>
      <c r="N67" s="82">
        <v>63</v>
      </c>
      <c r="O67" s="106"/>
    </row>
    <row r="68" spans="7:15" ht="15.75" thickBot="1" x14ac:dyDescent="0.3">
      <c r="G68" s="82">
        <v>65</v>
      </c>
      <c r="H68" s="83">
        <v>65</v>
      </c>
      <c r="I68" s="84">
        <v>35</v>
      </c>
      <c r="N68" s="82">
        <v>64</v>
      </c>
      <c r="O68" s="106"/>
    </row>
    <row r="69" spans="7:15" ht="15.75" thickBot="1" x14ac:dyDescent="0.3">
      <c r="G69" s="82">
        <v>66</v>
      </c>
      <c r="H69" s="83">
        <v>66</v>
      </c>
      <c r="I69" s="84">
        <v>34</v>
      </c>
      <c r="N69" s="82">
        <v>65</v>
      </c>
      <c r="O69" s="106"/>
    </row>
    <row r="70" spans="7:15" ht="15.75" thickBot="1" x14ac:dyDescent="0.3">
      <c r="G70" s="82">
        <v>67</v>
      </c>
      <c r="H70" s="83">
        <v>67</v>
      </c>
      <c r="I70" s="84">
        <v>33</v>
      </c>
      <c r="N70" s="82">
        <v>66</v>
      </c>
      <c r="O70" s="106"/>
    </row>
    <row r="71" spans="7:15" ht="15.75" thickBot="1" x14ac:dyDescent="0.3">
      <c r="G71" s="82">
        <v>68</v>
      </c>
      <c r="H71" s="83">
        <v>68</v>
      </c>
      <c r="I71" s="84">
        <v>32</v>
      </c>
      <c r="N71" s="82">
        <v>67</v>
      </c>
      <c r="O71" s="106"/>
    </row>
    <row r="72" spans="7:15" ht="15.75" thickBot="1" x14ac:dyDescent="0.3">
      <c r="G72" s="82">
        <v>69</v>
      </c>
      <c r="H72" s="83">
        <v>69</v>
      </c>
      <c r="I72" s="84">
        <v>31</v>
      </c>
      <c r="N72" s="82">
        <v>68</v>
      </c>
      <c r="O72" s="106"/>
    </row>
    <row r="73" spans="7:15" ht="15.75" thickBot="1" x14ac:dyDescent="0.3">
      <c r="G73" s="82">
        <v>70</v>
      </c>
      <c r="H73" s="83">
        <v>70</v>
      </c>
      <c r="I73" s="98">
        <v>30</v>
      </c>
      <c r="N73" s="82">
        <v>69</v>
      </c>
      <c r="O73" s="106"/>
    </row>
    <row r="74" spans="7:15" ht="15.75" thickBot="1" x14ac:dyDescent="0.3">
      <c r="G74" s="73"/>
      <c r="H74" s="107"/>
      <c r="I74" s="108"/>
      <c r="N74" s="82">
        <v>70</v>
      </c>
      <c r="O74" s="106"/>
    </row>
    <row r="75" spans="7:15" ht="15.75" thickBot="1" x14ac:dyDescent="0.3">
      <c r="G75" s="73"/>
      <c r="H75" s="107"/>
      <c r="N75" s="82"/>
      <c r="O75" s="106"/>
    </row>
    <row r="76" spans="7:15" x14ac:dyDescent="0.25">
      <c r="G76" s="73"/>
      <c r="H76" s="107"/>
    </row>
    <row r="77" spans="7:15" x14ac:dyDescent="0.25">
      <c r="G77" s="73"/>
      <c r="H77" s="107"/>
    </row>
    <row r="78" spans="7:15" x14ac:dyDescent="0.25">
      <c r="G78" s="73"/>
      <c r="H78" s="107"/>
    </row>
    <row r="79" spans="7:15" x14ac:dyDescent="0.25">
      <c r="G79" s="73"/>
      <c r="H79" s="107"/>
    </row>
    <row r="80" spans="7:15" x14ac:dyDescent="0.25">
      <c r="G80" s="73"/>
      <c r="H80" s="107"/>
    </row>
    <row r="81" spans="7:8" x14ac:dyDescent="0.25">
      <c r="G81" s="73"/>
      <c r="H81" s="107"/>
    </row>
    <row r="82" spans="7:8" x14ac:dyDescent="0.25">
      <c r="G82" s="73"/>
      <c r="H82" s="107"/>
    </row>
    <row r="83" spans="7:8" x14ac:dyDescent="0.25">
      <c r="G83" s="73"/>
      <c r="H83" s="107"/>
    </row>
    <row r="84" spans="7:8" x14ac:dyDescent="0.25">
      <c r="G84" s="73"/>
      <c r="H84" s="107"/>
    </row>
    <row r="85" spans="7:8" x14ac:dyDescent="0.25">
      <c r="G85" s="73"/>
      <c r="H85" s="107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zoomScale="70" zoomScaleNormal="70" workbookViewId="0">
      <selection activeCell="A23" sqref="A23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1"/>
      <c r="L1" s="111"/>
      <c r="M1" s="111"/>
      <c r="N1" s="111"/>
      <c r="O1" s="111"/>
      <c r="P1" s="111"/>
      <c r="Q1" s="111"/>
      <c r="R1" s="111"/>
    </row>
    <row r="2" spans="1:23" ht="16.5" x14ac:dyDescent="0.3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 x14ac:dyDescent="0.3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 x14ac:dyDescent="0.3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 x14ac:dyDescent="0.3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 x14ac:dyDescent="0.3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 x14ac:dyDescent="0.3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 x14ac:dyDescent="0.3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 x14ac:dyDescent="0.3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 x14ac:dyDescent="0.3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 x14ac:dyDescent="0.3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 x14ac:dyDescent="0.3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 x14ac:dyDescent="0.3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 x14ac:dyDescent="0.3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 x14ac:dyDescent="0.3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 x14ac:dyDescent="0.3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 x14ac:dyDescent="0.3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 x14ac:dyDescent="0.3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 x14ac:dyDescent="0.3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 x14ac:dyDescent="0.3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 x14ac:dyDescent="0.3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 x14ac:dyDescent="0.3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 x14ac:dyDescent="0.3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 x14ac:dyDescent="0.3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 x14ac:dyDescent="0.3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 x14ac:dyDescent="0.3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 x14ac:dyDescent="0.3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3" spans="13:17" x14ac:dyDescent="0.25">
      <c r="P33" s="53"/>
      <c r="Q33" s="53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4"/>
  <sheetViews>
    <sheetView tabSelected="1" workbookViewId="0">
      <selection activeCell="C28" sqref="C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10" x14ac:dyDescent="0.25">
      <c r="A1" s="11"/>
      <c r="B1" s="12"/>
      <c r="C1" s="13"/>
      <c r="D1" s="14"/>
    </row>
    <row r="2" spans="1:10" x14ac:dyDescent="0.25">
      <c r="A2" s="15"/>
      <c r="C2" s="16" t="s">
        <v>76</v>
      </c>
      <c r="D2" s="17"/>
    </row>
    <row r="3" spans="1:10" x14ac:dyDescent="0.25">
      <c r="A3" s="15" t="s">
        <v>13</v>
      </c>
      <c r="B3" s="18"/>
      <c r="C3" s="19">
        <v>5000</v>
      </c>
      <c r="D3" s="20" t="s">
        <v>98</v>
      </c>
    </row>
    <row r="4" spans="1:10" ht="30" x14ac:dyDescent="0.25">
      <c r="A4" s="21" t="s">
        <v>14</v>
      </c>
      <c r="B4" s="18"/>
      <c r="C4" s="19">
        <v>2000</v>
      </c>
      <c r="D4" s="22"/>
    </row>
    <row r="5" spans="1:10" ht="16.5" x14ac:dyDescent="0.3">
      <c r="A5" s="15" t="s">
        <v>15</v>
      </c>
      <c r="B5" s="18"/>
      <c r="C5" s="19">
        <f>C3-C4</f>
        <v>3000</v>
      </c>
      <c r="D5" s="22"/>
      <c r="F5">
        <f>2023-6</f>
        <v>2017</v>
      </c>
      <c r="H5" s="38"/>
    </row>
    <row r="6" spans="1:10" x14ac:dyDescent="0.25">
      <c r="A6" s="15" t="s">
        <v>16</v>
      </c>
      <c r="B6" s="18"/>
      <c r="C6" s="19">
        <f>C4</f>
        <v>2000</v>
      </c>
      <c r="D6" s="22"/>
    </row>
    <row r="7" spans="1:10" x14ac:dyDescent="0.25">
      <c r="A7" s="15" t="s">
        <v>17</v>
      </c>
      <c r="B7" s="23"/>
      <c r="C7" s="24">
        <v>6</v>
      </c>
      <c r="D7" s="24"/>
    </row>
    <row r="8" spans="1:10" x14ac:dyDescent="0.25">
      <c r="A8" s="15" t="s">
        <v>18</v>
      </c>
      <c r="B8" s="23"/>
      <c r="C8" s="24">
        <f>C9-C7</f>
        <v>54</v>
      </c>
      <c r="D8" s="24"/>
    </row>
    <row r="9" spans="1:10" x14ac:dyDescent="0.25">
      <c r="A9" s="15" t="s">
        <v>19</v>
      </c>
      <c r="B9" s="23"/>
      <c r="C9" s="24">
        <v>60</v>
      </c>
      <c r="D9" s="24"/>
    </row>
    <row r="10" spans="1:10" ht="30" x14ac:dyDescent="0.25">
      <c r="A10" s="21" t="s">
        <v>20</v>
      </c>
      <c r="B10" s="23"/>
      <c r="C10" s="24">
        <f>90*C7/C9</f>
        <v>9</v>
      </c>
      <c r="D10" s="24"/>
    </row>
    <row r="11" spans="1:10" x14ac:dyDescent="0.25">
      <c r="A11" s="15"/>
      <c r="B11" s="25"/>
      <c r="C11" s="26">
        <f>C10%</f>
        <v>0.09</v>
      </c>
      <c r="D11" s="26"/>
    </row>
    <row r="12" spans="1:10" x14ac:dyDescent="0.25">
      <c r="A12" s="15" t="s">
        <v>21</v>
      </c>
      <c r="B12" s="18"/>
      <c r="C12" s="19">
        <f>C6*C11</f>
        <v>180</v>
      </c>
      <c r="D12" s="22"/>
    </row>
    <row r="13" spans="1:10" x14ac:dyDescent="0.25">
      <c r="A13" s="15" t="s">
        <v>22</v>
      </c>
      <c r="B13" s="18"/>
      <c r="C13" s="19">
        <f>C6-C12</f>
        <v>1820</v>
      </c>
      <c r="D13" s="22"/>
      <c r="I13" s="6"/>
      <c r="J13" s="29">
        <f>I12*I10</f>
        <v>0</v>
      </c>
    </row>
    <row r="14" spans="1:10" x14ac:dyDescent="0.25">
      <c r="A14" s="15" t="s">
        <v>15</v>
      </c>
      <c r="B14" s="18"/>
      <c r="C14" s="19">
        <f>C5</f>
        <v>3000</v>
      </c>
      <c r="D14" s="22"/>
      <c r="I14" s="6"/>
    </row>
    <row r="15" spans="1:10" x14ac:dyDescent="0.25">
      <c r="B15" s="18"/>
      <c r="C15" s="19"/>
      <c r="D15" s="22"/>
      <c r="I15" s="6"/>
    </row>
    <row r="16" spans="1:10" x14ac:dyDescent="0.25">
      <c r="A16" s="27" t="s">
        <v>23</v>
      </c>
      <c r="B16" s="28"/>
      <c r="C16" s="20">
        <f>C14+C13</f>
        <v>4820</v>
      </c>
      <c r="D16" s="20"/>
      <c r="E16" s="60"/>
      <c r="I16" s="6"/>
    </row>
    <row r="17" spans="1:11" x14ac:dyDescent="0.25">
      <c r="B17" s="23"/>
      <c r="C17" s="24"/>
      <c r="D17" s="24"/>
      <c r="I17" s="6"/>
    </row>
    <row r="18" spans="1:11" ht="16.5" x14ac:dyDescent="0.3">
      <c r="A18" s="27" t="s">
        <v>99</v>
      </c>
      <c r="B18" s="7"/>
      <c r="C18" s="71">
        <v>472</v>
      </c>
      <c r="D18" s="71"/>
      <c r="E18" s="72"/>
    </row>
    <row r="19" spans="1:11" x14ac:dyDescent="0.25">
      <c r="A19" s="15"/>
      <c r="B19" s="6"/>
      <c r="C19" s="29">
        <f>C18*C16</f>
        <v>2275040</v>
      </c>
      <c r="D19" t="s">
        <v>68</v>
      </c>
      <c r="E19" s="29"/>
      <c r="F19" t="s">
        <v>68</v>
      </c>
      <c r="H19">
        <f>43.81*10.764</f>
        <v>471.57083999999998</v>
      </c>
      <c r="I19">
        <f>H19*1.35</f>
        <v>636.620634</v>
      </c>
      <c r="J19">
        <v>3500</v>
      </c>
      <c r="K19">
        <f>J19*I19</f>
        <v>2228172.219</v>
      </c>
    </row>
    <row r="20" spans="1:11" x14ac:dyDescent="0.25">
      <c r="A20" s="15"/>
      <c r="B20" s="53">
        <f>C20*90%</f>
        <v>1945159.2</v>
      </c>
      <c r="C20" s="30">
        <f>C19*95%</f>
        <v>2161288</v>
      </c>
      <c r="D20" t="s">
        <v>24</v>
      </c>
      <c r="E20" s="30"/>
      <c r="F20" t="s">
        <v>24</v>
      </c>
      <c r="H20">
        <f>H19*1.2</f>
        <v>565.88500799999997</v>
      </c>
    </row>
    <row r="21" spans="1:11" x14ac:dyDescent="0.25">
      <c r="A21" s="15"/>
      <c r="C21" s="30">
        <f>C19*80%</f>
        <v>1820032</v>
      </c>
      <c r="D21" t="s">
        <v>25</v>
      </c>
      <c r="E21" s="30"/>
      <c r="F21" t="s">
        <v>25</v>
      </c>
    </row>
    <row r="22" spans="1:11" x14ac:dyDescent="0.25">
      <c r="A22" s="15"/>
    </row>
    <row r="23" spans="1:11" x14ac:dyDescent="0.25">
      <c r="A23" s="31" t="s">
        <v>26</v>
      </c>
      <c r="B23" s="32"/>
      <c r="C23" s="33">
        <f>C4*C18</f>
        <v>944000</v>
      </c>
      <c r="D23" s="33">
        <f>D4*D18</f>
        <v>0</v>
      </c>
    </row>
    <row r="24" spans="1:11" x14ac:dyDescent="0.25">
      <c r="A24" s="15" t="s">
        <v>27</v>
      </c>
      <c r="E24" s="53">
        <f>C20*80%</f>
        <v>1729030.4000000001</v>
      </c>
    </row>
    <row r="25" spans="1:11" x14ac:dyDescent="0.25">
      <c r="A25" s="34" t="s">
        <v>28</v>
      </c>
      <c r="B25" s="16"/>
      <c r="C25" s="30">
        <f>C19*0.025/12</f>
        <v>4739.666666666667</v>
      </c>
      <c r="D25" s="30"/>
    </row>
    <row r="26" spans="1:11" x14ac:dyDescent="0.25">
      <c r="C26" s="30"/>
      <c r="D26" s="30"/>
    </row>
    <row r="27" spans="1:11" x14ac:dyDescent="0.25">
      <c r="C27" s="30">
        <f>C19/566</f>
        <v>4019.5053003533567</v>
      </c>
      <c r="D27" s="30"/>
      <c r="E27" s="53"/>
    </row>
    <row r="28" spans="1:11" x14ac:dyDescent="0.25">
      <c r="C28"/>
      <c r="D28"/>
    </row>
    <row r="29" spans="1:11" x14ac:dyDescent="0.25">
      <c r="C29"/>
      <c r="D29"/>
    </row>
    <row r="30" spans="1:11" x14ac:dyDescent="0.25">
      <c r="C30"/>
      <c r="D30"/>
    </row>
    <row r="31" spans="1:11" x14ac:dyDescent="0.25">
      <c r="C31"/>
      <c r="D31"/>
    </row>
    <row r="32" spans="1:11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5"/>
    </row>
    <row r="59" spans="1:1" ht="15.75" x14ac:dyDescent="0.25">
      <c r="A59" s="36"/>
    </row>
    <row r="60" spans="1:1" ht="15.75" x14ac:dyDescent="0.25">
      <c r="A60" s="36"/>
    </row>
    <row r="61" spans="1:1" ht="15.75" x14ac:dyDescent="0.25">
      <c r="A61" s="36"/>
    </row>
    <row r="62" spans="1:1" ht="15.75" x14ac:dyDescent="0.25">
      <c r="A62" s="36"/>
    </row>
    <row r="63" spans="1:1" ht="15.75" x14ac:dyDescent="0.25">
      <c r="A63" s="36"/>
    </row>
    <row r="64" spans="1:1" ht="15.75" x14ac:dyDescent="0.25">
      <c r="A64" s="36"/>
    </row>
    <row r="65" spans="1:1" ht="15.75" x14ac:dyDescent="0.25">
      <c r="A65" s="36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6"/>
  <sheetViews>
    <sheetView topLeftCell="C1" zoomScale="70" zoomScaleNormal="70" workbookViewId="0">
      <selection activeCell="F5" sqref="F5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 x14ac:dyDescent="0.25">
      <c r="A2" s="4">
        <v>1</v>
      </c>
      <c r="B2" s="4">
        <f t="shared" ref="B2:B13" si="0">Q2</f>
        <v>536.66666666666674</v>
      </c>
      <c r="C2" s="4">
        <f t="shared" ref="C2:C13" si="1">B2*1.2</f>
        <v>644.00000000000011</v>
      </c>
      <c r="D2" s="4">
        <f t="shared" ref="D2:D13" si="2">C2*1.2</f>
        <v>772.80000000000007</v>
      </c>
      <c r="E2" s="5">
        <f t="shared" ref="E2:E13" si="3">R2</f>
        <v>2151000</v>
      </c>
      <c r="F2" s="4">
        <f t="shared" ref="F2:F13" si="4">ROUND((E2/B2),0)</f>
        <v>4008</v>
      </c>
      <c r="G2" s="4">
        <f t="shared" ref="G2:G13" si="5">ROUND((E2/C2),0)</f>
        <v>3340</v>
      </c>
      <c r="H2" s="4">
        <f t="shared" ref="H2:H13" si="6">ROUND((E2/D2),0)</f>
        <v>2783</v>
      </c>
      <c r="I2" s="4">
        <f t="shared" ref="I2:I13" si="7">T2</f>
        <v>0</v>
      </c>
      <c r="J2" s="4">
        <f t="shared" ref="J2:J13" si="8">U2</f>
        <v>0</v>
      </c>
      <c r="O2">
        <v>0</v>
      </c>
      <c r="P2">
        <v>644</v>
      </c>
      <c r="Q2">
        <f t="shared" ref="Q2:Q13" si="9">P2/1.2</f>
        <v>536.66666666666674</v>
      </c>
      <c r="R2" s="2">
        <v>2151000</v>
      </c>
      <c r="S2" s="2"/>
      <c r="T2" s="2"/>
      <c r="AA2" s="65"/>
    </row>
    <row r="3" spans="1:35" x14ac:dyDescent="0.25">
      <c r="A3" s="4">
        <v>2</v>
      </c>
      <c r="B3" s="4">
        <f t="shared" si="0"/>
        <v>541.66666666666674</v>
      </c>
      <c r="C3" s="4">
        <f t="shared" si="1"/>
        <v>650.00000000000011</v>
      </c>
      <c r="D3" s="4">
        <f t="shared" si="2"/>
        <v>780.00000000000011</v>
      </c>
      <c r="E3" s="5">
        <f t="shared" si="3"/>
        <v>2400000</v>
      </c>
      <c r="F3" s="4">
        <f t="shared" si="4"/>
        <v>4431</v>
      </c>
      <c r="G3" s="4">
        <f t="shared" si="5"/>
        <v>3692</v>
      </c>
      <c r="H3" s="4">
        <f t="shared" si="6"/>
        <v>3077</v>
      </c>
      <c r="I3" s="4">
        <f t="shared" si="7"/>
        <v>0</v>
      </c>
      <c r="J3" s="4">
        <f t="shared" si="8"/>
        <v>0</v>
      </c>
      <c r="O3">
        <v>0</v>
      </c>
      <c r="P3">
        <v>650</v>
      </c>
      <c r="Q3">
        <f t="shared" si="9"/>
        <v>541.66666666666674</v>
      </c>
      <c r="R3" s="2">
        <v>2400000</v>
      </c>
      <c r="S3" s="2"/>
      <c r="T3" s="2"/>
      <c r="AE3" s="65"/>
    </row>
    <row r="4" spans="1:35" x14ac:dyDescent="0.25">
      <c r="A4" s="4">
        <v>3</v>
      </c>
      <c r="B4" s="4">
        <f t="shared" si="0"/>
        <v>295.13888888888891</v>
      </c>
      <c r="C4" s="4">
        <f t="shared" si="1"/>
        <v>354.16666666666669</v>
      </c>
      <c r="D4" s="4">
        <f t="shared" si="2"/>
        <v>425</v>
      </c>
      <c r="E4" s="5">
        <f t="shared" si="3"/>
        <v>1350000</v>
      </c>
      <c r="F4" s="4">
        <f t="shared" si="4"/>
        <v>4574</v>
      </c>
      <c r="G4" s="4">
        <f t="shared" si="5"/>
        <v>3812</v>
      </c>
      <c r="H4" s="4">
        <f t="shared" si="6"/>
        <v>3176</v>
      </c>
      <c r="I4" s="4">
        <f t="shared" si="7"/>
        <v>0</v>
      </c>
      <c r="J4" s="4">
        <f t="shared" si="8"/>
        <v>0</v>
      </c>
      <c r="O4">
        <v>425</v>
      </c>
      <c r="P4">
        <f t="shared" ref="P4:P7" si="10">O4/1.2</f>
        <v>354.16666666666669</v>
      </c>
      <c r="Q4">
        <f t="shared" si="9"/>
        <v>295.13888888888891</v>
      </c>
      <c r="R4" s="2">
        <v>1350000</v>
      </c>
      <c r="S4" s="2"/>
      <c r="T4" s="2"/>
    </row>
    <row r="5" spans="1:35" x14ac:dyDescent="0.25">
      <c r="A5" s="4">
        <v>4</v>
      </c>
      <c r="B5" s="4">
        <f t="shared" si="0"/>
        <v>388.88888888888891</v>
      </c>
      <c r="C5" s="4">
        <f t="shared" si="1"/>
        <v>466.66666666666669</v>
      </c>
      <c r="D5" s="4">
        <f t="shared" si="2"/>
        <v>560</v>
      </c>
      <c r="E5" s="5">
        <f t="shared" si="3"/>
        <v>2000000</v>
      </c>
      <c r="F5" s="4">
        <f t="shared" si="4"/>
        <v>5143</v>
      </c>
      <c r="G5" s="4">
        <f t="shared" si="5"/>
        <v>4286</v>
      </c>
      <c r="H5" s="4">
        <f t="shared" si="6"/>
        <v>3571</v>
      </c>
      <c r="I5" s="4">
        <f t="shared" si="7"/>
        <v>0</v>
      </c>
      <c r="J5" s="4">
        <f t="shared" si="8"/>
        <v>0</v>
      </c>
      <c r="O5">
        <v>560</v>
      </c>
      <c r="P5">
        <f t="shared" si="10"/>
        <v>466.66666666666669</v>
      </c>
      <c r="Q5">
        <f t="shared" si="9"/>
        <v>388.88888888888891</v>
      </c>
      <c r="R5" s="2">
        <v>2000000</v>
      </c>
      <c r="S5" s="2"/>
      <c r="T5" s="2"/>
    </row>
    <row r="6" spans="1:35" x14ac:dyDescent="0.25">
      <c r="A6" s="4">
        <f t="shared" ref="A6:A13" si="11">N6</f>
        <v>0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10"/>
        <v>0</v>
      </c>
      <c r="Q6">
        <f t="shared" si="9"/>
        <v>0</v>
      </c>
      <c r="R6" s="2">
        <v>0</v>
      </c>
      <c r="S6" s="2"/>
      <c r="T6" s="2"/>
      <c r="AI6" t="s">
        <v>73</v>
      </c>
    </row>
    <row r="7" spans="1:35" x14ac:dyDescent="0.25">
      <c r="A7" s="4">
        <f t="shared" si="11"/>
        <v>0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10"/>
        <v>0</v>
      </c>
      <c r="Q7">
        <f t="shared" si="9"/>
        <v>0</v>
      </c>
      <c r="R7" s="2">
        <v>0</v>
      </c>
      <c r="S7" s="2"/>
      <c r="T7" s="2"/>
    </row>
    <row r="8" spans="1:35" x14ac:dyDescent="0.25">
      <c r="A8" s="4">
        <f t="shared" si="11"/>
        <v>0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>O8/1.2</f>
        <v>0</v>
      </c>
      <c r="Q8">
        <f t="shared" si="9"/>
        <v>0</v>
      </c>
      <c r="R8" s="2">
        <v>0</v>
      </c>
      <c r="S8" s="2"/>
      <c r="T8" s="2"/>
    </row>
    <row r="9" spans="1:35" x14ac:dyDescent="0.25">
      <c r="A9" s="4">
        <f t="shared" si="11"/>
        <v>0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ref="P9:P13" si="12">O9/1.2</f>
        <v>0</v>
      </c>
      <c r="Q9">
        <f t="shared" si="9"/>
        <v>0</v>
      </c>
      <c r="R9" s="2">
        <v>0</v>
      </c>
      <c r="S9" s="2"/>
      <c r="T9" s="2"/>
    </row>
    <row r="10" spans="1:35" x14ac:dyDescent="0.25">
      <c r="A10" s="4">
        <f t="shared" si="11"/>
        <v>0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12"/>
        <v>0</v>
      </c>
      <c r="Q10">
        <f t="shared" si="9"/>
        <v>0</v>
      </c>
      <c r="R10" s="2">
        <v>0</v>
      </c>
      <c r="S10" s="2"/>
    </row>
    <row r="11" spans="1:35" ht="16.5" x14ac:dyDescent="0.3">
      <c r="A11" s="4">
        <f t="shared" si="11"/>
        <v>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si="12"/>
        <v>0</v>
      </c>
      <c r="Q11">
        <f t="shared" si="9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.75" x14ac:dyDescent="0.25">
      <c r="A12" s="4">
        <f t="shared" si="11"/>
        <v>0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2"/>
        <v>0</v>
      </c>
      <c r="Q12">
        <f t="shared" si="9"/>
        <v>0</v>
      </c>
      <c r="R12" s="2">
        <v>0</v>
      </c>
      <c r="S12" s="2"/>
      <c r="V12" s="68"/>
    </row>
    <row r="13" spans="1:35" x14ac:dyDescent="0.25">
      <c r="A13" s="4">
        <f t="shared" si="11"/>
        <v>0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2"/>
        <v>0</v>
      </c>
      <c r="Q13">
        <f t="shared" si="9"/>
        <v>0</v>
      </c>
      <c r="R13" s="2">
        <v>0</v>
      </c>
      <c r="S13" s="2"/>
    </row>
    <row r="14" spans="1:35" x14ac:dyDescent="0.25">
      <c r="A14" s="4">
        <f t="shared" ref="A14:A15" si="13">N14</f>
        <v>0</v>
      </c>
      <c r="B14" s="4">
        <f t="shared" ref="B14:B15" si="14">Q14</f>
        <v>0</v>
      </c>
      <c r="C14" s="4">
        <f t="shared" ref="C14:C15" si="15">B14*1.2</f>
        <v>0</v>
      </c>
      <c r="D14" s="4">
        <f t="shared" ref="D14:D15" si="16">C14*1.2</f>
        <v>0</v>
      </c>
      <c r="E14" s="5">
        <f t="shared" ref="E14:E15" si="17">R14</f>
        <v>0</v>
      </c>
      <c r="F14" s="4" t="e">
        <f t="shared" ref="F14:F15" si="18">ROUND((E14/B14),0)</f>
        <v>#DIV/0!</v>
      </c>
      <c r="G14" s="4" t="e">
        <f t="shared" ref="G14:G15" si="19">ROUND((E14/C14),0)</f>
        <v>#DIV/0!</v>
      </c>
      <c r="H14" s="4" t="e">
        <f t="shared" ref="H14:H15" si="20">ROUND((E14/D14),0)</f>
        <v>#DIV/0!</v>
      </c>
      <c r="I14" s="4">
        <f t="shared" ref="I14:I15" si="21">T14</f>
        <v>0</v>
      </c>
      <c r="J14" s="4">
        <f t="shared" ref="J14:J15" si="22">U14</f>
        <v>0</v>
      </c>
      <c r="O14">
        <v>0</v>
      </c>
      <c r="P14">
        <f t="shared" ref="P14:P15" si="23">O14/1.2</f>
        <v>0</v>
      </c>
      <c r="Q14">
        <f t="shared" ref="Q14:Q15" si="24">P14/1.2</f>
        <v>0</v>
      </c>
      <c r="R14" s="2">
        <v>0</v>
      </c>
      <c r="S14" s="2"/>
    </row>
    <row r="15" spans="1:35" x14ac:dyDescent="0.2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O15">
        <v>0</v>
      </c>
      <c r="P15">
        <f t="shared" si="23"/>
        <v>0</v>
      </c>
      <c r="Q15">
        <f t="shared" si="24"/>
        <v>0</v>
      </c>
      <c r="R15" s="2">
        <v>0</v>
      </c>
      <c r="S15" s="2"/>
    </row>
    <row r="16" spans="1:35" x14ac:dyDescent="0.25">
      <c r="A16" s="4">
        <f t="shared" ref="A16:A17" si="25">N16</f>
        <v>0</v>
      </c>
      <c r="B16" s="4">
        <f t="shared" ref="B16:B17" si="26">Q16</f>
        <v>0</v>
      </c>
      <c r="C16" s="4">
        <f t="shared" ref="C16:C17" si="27">B16*1.2</f>
        <v>0</v>
      </c>
      <c r="D16" s="4">
        <f t="shared" ref="D16:D17" si="28">C16*1.2</f>
        <v>0</v>
      </c>
      <c r="E16" s="5">
        <f t="shared" ref="E16:E17" si="29">R16</f>
        <v>0</v>
      </c>
      <c r="F16" s="4" t="e">
        <f t="shared" ref="F16:F17" si="30">ROUND((E16/B16),0)</f>
        <v>#DIV/0!</v>
      </c>
      <c r="G16" s="4" t="e">
        <f t="shared" ref="G16:G17" si="31">ROUND((E16/C16),0)</f>
        <v>#DIV/0!</v>
      </c>
      <c r="H16" s="4" t="e">
        <f t="shared" ref="H16:H17" si="32">ROUND((E16/D16),0)</f>
        <v>#DIV/0!</v>
      </c>
      <c r="I16" s="4">
        <f t="shared" ref="I16:J17" si="33">T16</f>
        <v>0</v>
      </c>
      <c r="J16" s="4">
        <f t="shared" si="33"/>
        <v>0</v>
      </c>
      <c r="O16">
        <v>0</v>
      </c>
      <c r="P16">
        <f t="shared" ref="P16:P17" si="34">O16/1.2</f>
        <v>0</v>
      </c>
      <c r="Q16">
        <f t="shared" ref="Q16:Q17" si="35">P16/1.2</f>
        <v>0</v>
      </c>
      <c r="R16" s="2">
        <v>0</v>
      </c>
      <c r="S16" s="2"/>
    </row>
    <row r="17" spans="1:19" x14ac:dyDescent="0.25">
      <c r="A17" s="4">
        <f t="shared" si="25"/>
        <v>0</v>
      </c>
      <c r="B17" s="4">
        <f t="shared" si="26"/>
        <v>0</v>
      </c>
      <c r="C17" s="4">
        <f t="shared" si="27"/>
        <v>0</v>
      </c>
      <c r="D17" s="4">
        <f t="shared" si="28"/>
        <v>0</v>
      </c>
      <c r="E17" s="5">
        <f t="shared" si="29"/>
        <v>0</v>
      </c>
      <c r="F17" s="4" t="e">
        <f t="shared" si="30"/>
        <v>#DIV/0!</v>
      </c>
      <c r="G17" s="4" t="e">
        <f t="shared" si="31"/>
        <v>#DIV/0!</v>
      </c>
      <c r="H17" s="4" t="e">
        <f t="shared" si="32"/>
        <v>#DIV/0!</v>
      </c>
      <c r="I17" s="4">
        <f t="shared" si="33"/>
        <v>0</v>
      </c>
      <c r="J17" s="4">
        <f t="shared" si="33"/>
        <v>0</v>
      </c>
      <c r="O17">
        <v>0</v>
      </c>
      <c r="P17">
        <f t="shared" si="34"/>
        <v>0</v>
      </c>
      <c r="Q17">
        <f t="shared" si="35"/>
        <v>0</v>
      </c>
      <c r="R17" s="2">
        <v>0</v>
      </c>
      <c r="S17" s="2"/>
    </row>
    <row r="18" spans="1:19" x14ac:dyDescent="0.25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 x14ac:dyDescent="0.25">
      <c r="A19" s="4"/>
      <c r="B19" s="4"/>
      <c r="C19" s="4"/>
      <c r="D19" s="4"/>
      <c r="E19" s="5"/>
      <c r="F19" s="4"/>
      <c r="G19" s="4"/>
      <c r="H19" s="4"/>
      <c r="I19" s="4"/>
      <c r="J19" s="4"/>
      <c r="R19" s="2"/>
      <c r="S19" s="2"/>
    </row>
    <row r="20" spans="1:19" s="10" customFormat="1" x14ac:dyDescent="0.25"/>
    <row r="21" spans="1:19" s="10" customFormat="1" ht="16.5" x14ac:dyDescent="0.3">
      <c r="F21" s="66"/>
    </row>
    <row r="22" spans="1:19" s="10" customFormat="1" x14ac:dyDescent="0.25">
      <c r="F22" s="62"/>
    </row>
    <row r="23" spans="1:19" s="10" customFormat="1" ht="16.5" x14ac:dyDescent="0.3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 x14ac:dyDescent="0.25">
      <c r="C24" s="10" t="s">
        <v>1</v>
      </c>
      <c r="F24" s="64" t="s">
        <v>69</v>
      </c>
      <c r="G24" s="64"/>
    </row>
    <row r="25" spans="1:19" s="10" customFormat="1" x14ac:dyDescent="0.25">
      <c r="F25" s="63" t="s">
        <v>70</v>
      </c>
      <c r="G25" s="63"/>
    </row>
    <row r="26" spans="1:19" s="10" customFormat="1" x14ac:dyDescent="0.25">
      <c r="F26" s="51"/>
      <c r="G26" s="51"/>
    </row>
    <row r="27" spans="1:19" s="10" customFormat="1" x14ac:dyDescent="0.25">
      <c r="F27" s="51" t="s">
        <v>95</v>
      </c>
      <c r="G27" s="51"/>
    </row>
    <row r="28" spans="1:19" s="10" customFormat="1" x14ac:dyDescent="0.25">
      <c r="F28" s="51" t="s">
        <v>74</v>
      </c>
      <c r="G28" s="51"/>
    </row>
    <row r="29" spans="1:19" s="10" customFormat="1" x14ac:dyDescent="0.25">
      <c r="F29" s="51" t="s">
        <v>71</v>
      </c>
      <c r="G29" s="51"/>
    </row>
    <row r="30" spans="1:19" s="10" customFormat="1" x14ac:dyDescent="0.25">
      <c r="C30" s="70"/>
      <c r="D30"/>
      <c r="F30" s="64" t="s">
        <v>72</v>
      </c>
      <c r="G30" s="64"/>
    </row>
    <row r="31" spans="1:19" s="10" customFormat="1" x14ac:dyDescent="0.25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 x14ac:dyDescent="0.25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 x14ac:dyDescent="0.25">
      <c r="C33"/>
      <c r="D33"/>
      <c r="F33" s="51" t="s">
        <v>67</v>
      </c>
      <c r="G33" s="51"/>
    </row>
    <row r="34" spans="3:20" s="10" customFormat="1" x14ac:dyDescent="0.25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 x14ac:dyDescent="0.25">
      <c r="C35"/>
      <c r="D35"/>
      <c r="F35" s="63" t="s">
        <v>24</v>
      </c>
      <c r="G35" s="63">
        <f>G34*90%</f>
        <v>0</v>
      </c>
    </row>
    <row r="36" spans="3:20" s="10" customFormat="1" x14ac:dyDescent="0.25">
      <c r="C36"/>
      <c r="D36"/>
      <c r="F36" s="63" t="s">
        <v>25</v>
      </c>
      <c r="G36" s="63">
        <f>G34*80%</f>
        <v>0</v>
      </c>
    </row>
    <row r="38" spans="3:20" x14ac:dyDescent="0.25">
      <c r="P38" s="10"/>
      <c r="Q38" s="10"/>
      <c r="R38" s="10"/>
      <c r="S38" s="10"/>
      <c r="T38" s="10"/>
    </row>
    <row r="39" spans="3:20" x14ac:dyDescent="0.25">
      <c r="P39" s="10"/>
      <c r="Q39" s="10"/>
      <c r="R39" s="10"/>
      <c r="S39" s="10"/>
      <c r="T39" s="10"/>
    </row>
    <row r="40" spans="3:20" x14ac:dyDescent="0.25">
      <c r="P40" s="10"/>
      <c r="Q40" s="10"/>
      <c r="R40" s="10"/>
      <c r="S40" s="10"/>
      <c r="T40" s="10"/>
    </row>
    <row r="41" spans="3:20" x14ac:dyDescent="0.25">
      <c r="P41" s="10"/>
      <c r="Q41" s="10"/>
      <c r="R41" s="10"/>
      <c r="S41" s="10"/>
      <c r="T41" s="10"/>
    </row>
    <row r="42" spans="3:20" x14ac:dyDescent="0.25">
      <c r="P42" s="10"/>
      <c r="Q42" s="10"/>
      <c r="R42" s="10"/>
      <c r="S42" s="10"/>
      <c r="T42" s="10"/>
    </row>
    <row r="43" spans="3:20" x14ac:dyDescent="0.25">
      <c r="P43" s="10"/>
      <c r="Q43" s="67"/>
      <c r="R43" s="10"/>
      <c r="S43" s="10"/>
      <c r="T43" s="10"/>
    </row>
    <row r="44" spans="3:20" x14ac:dyDescent="0.25">
      <c r="P44" s="10"/>
      <c r="Q44" s="10"/>
      <c r="R44" s="10"/>
      <c r="S44" s="10"/>
      <c r="T44" s="10"/>
    </row>
    <row r="45" spans="3:20" x14ac:dyDescent="0.25">
      <c r="P45" s="10"/>
      <c r="Q45" s="10"/>
      <c r="R45" s="10"/>
      <c r="S45" s="10"/>
      <c r="T45" s="10"/>
    </row>
    <row r="46" spans="3:20" x14ac:dyDescent="0.25">
      <c r="P46" s="10"/>
      <c r="Q46" s="10"/>
      <c r="R46" s="10"/>
      <c r="S46" s="10"/>
      <c r="T46" s="10"/>
    </row>
    <row r="49" spans="16:20" x14ac:dyDescent="0.25">
      <c r="P49" s="10"/>
      <c r="Q49" s="10"/>
      <c r="R49" s="10"/>
      <c r="S49" s="10"/>
      <c r="T49" s="10"/>
    </row>
    <row r="50" spans="16:20" x14ac:dyDescent="0.25">
      <c r="P50" s="10"/>
      <c r="Q50" s="10"/>
      <c r="R50" s="10"/>
      <c r="S50" s="10"/>
      <c r="T50" s="10"/>
    </row>
    <row r="51" spans="16:20" x14ac:dyDescent="0.25">
      <c r="P51" s="10"/>
      <c r="Q51" s="10"/>
      <c r="R51" s="10"/>
      <c r="S51" s="10"/>
      <c r="T51" s="10"/>
    </row>
    <row r="52" spans="16:20" x14ac:dyDescent="0.25">
      <c r="P52" s="10"/>
      <c r="Q52" s="10"/>
      <c r="R52" s="10"/>
      <c r="S52" s="10"/>
      <c r="T52" s="10"/>
    </row>
    <row r="53" spans="16:20" x14ac:dyDescent="0.25">
      <c r="P53" s="10"/>
      <c r="Q53" s="67"/>
      <c r="R53" s="10"/>
      <c r="S53" s="10"/>
      <c r="T53" s="10"/>
    </row>
    <row r="54" spans="16:20" x14ac:dyDescent="0.25">
      <c r="P54" s="10"/>
      <c r="Q54" s="10"/>
      <c r="R54" s="10"/>
      <c r="S54" s="10"/>
      <c r="T54" s="10"/>
    </row>
    <row r="55" spans="16:20" x14ac:dyDescent="0.25">
      <c r="P55" s="10"/>
      <c r="Q55" s="10"/>
      <c r="R55" s="10"/>
      <c r="S55" s="10"/>
      <c r="T55" s="10"/>
    </row>
    <row r="56" spans="16:20" x14ac:dyDescent="0.25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3:A34"/>
  <sheetViews>
    <sheetView topLeftCell="A10" workbookViewId="0">
      <selection activeCell="G8" sqref="G8"/>
    </sheetView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H9" sqref="H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H7" sqref="H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85" zoomScaleNormal="85" workbookViewId="0">
      <selection activeCell="I7" sqref="I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Shobha Kuperkar</cp:lastModifiedBy>
  <cp:lastPrinted>2019-11-05T06:14:02Z</cp:lastPrinted>
  <dcterms:created xsi:type="dcterms:W3CDTF">2018-02-17T10:36:41Z</dcterms:created>
  <dcterms:modified xsi:type="dcterms:W3CDTF">2023-09-12T10:39:05Z</dcterms:modified>
</cp:coreProperties>
</file>