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Ambernath_Rajendra Mane\"/>
    </mc:Choice>
  </mc:AlternateContent>
  <xr:revisionPtr revIDLastSave="0" documentId="13_ncr:1_{EF35BE9D-81A2-4B35-873C-E0FB5C69509A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4" i="4" l="1"/>
  <c r="G48" i="4"/>
  <c r="G21" i="23"/>
  <c r="G20" i="23"/>
  <c r="G19" i="23"/>
  <c r="F84" i="23"/>
  <c r="F23" i="23"/>
  <c r="F17" i="23"/>
  <c r="F7" i="23"/>
  <c r="F10" i="23" s="1"/>
  <c r="F11" i="23" s="1"/>
  <c r="F6" i="23"/>
  <c r="F5" i="23"/>
  <c r="F14" i="23" s="1"/>
  <c r="C17" i="23"/>
  <c r="G45" i="4"/>
  <c r="G42" i="4"/>
  <c r="Q8" i="4"/>
  <c r="B8" i="4" s="1"/>
  <c r="C8" i="4" s="1"/>
  <c r="D8" i="4" s="1"/>
  <c r="Q7" i="4"/>
  <c r="Q6" i="4"/>
  <c r="Q5" i="4"/>
  <c r="Q4" i="4"/>
  <c r="G28" i="4"/>
  <c r="G31" i="4"/>
  <c r="C5" i="25"/>
  <c r="C4" i="25"/>
  <c r="C3" i="25"/>
  <c r="P2" i="4"/>
  <c r="B2" i="4" s="1"/>
  <c r="C2" i="4" s="1"/>
  <c r="P3" i="4"/>
  <c r="B3" i="4" s="1"/>
  <c r="C3" i="4" s="1"/>
  <c r="D3" i="4" s="1"/>
  <c r="P4" i="4"/>
  <c r="B4" i="4" s="1"/>
  <c r="C4" i="4" s="1"/>
  <c r="D4" i="4" s="1"/>
  <c r="P5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Q10" i="4"/>
  <c r="B10" i="4" s="1"/>
  <c r="C10" i="4" s="1"/>
  <c r="P17" i="4"/>
  <c r="Q17" i="4" s="1"/>
  <c r="J17" i="4"/>
  <c r="I17" i="4"/>
  <c r="P15" i="4"/>
  <c r="B15" i="4" s="1"/>
  <c r="C15" i="4" s="1"/>
  <c r="D15" i="4" s="1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46" i="4" l="1"/>
  <c r="F12" i="23"/>
  <c r="F13" i="23" s="1"/>
  <c r="F16" i="23" s="1"/>
  <c r="F19" i="23" s="1"/>
  <c r="F8" i="23"/>
  <c r="G50" i="4"/>
  <c r="G36" i="4"/>
  <c r="F14" i="4"/>
  <c r="H12" i="4"/>
  <c r="H32" i="4"/>
  <c r="G11" i="4"/>
  <c r="G15" i="4"/>
  <c r="H4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G49" i="4" l="1"/>
  <c r="H48" i="4"/>
  <c r="F20" i="23"/>
  <c r="F21" i="23"/>
  <c r="F25" i="23"/>
  <c r="G35" i="4"/>
  <c r="C9" i="25"/>
  <c r="E9" i="25" s="1"/>
  <c r="H34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<sst xmlns="http://schemas.openxmlformats.org/spreadsheetml/2006/main" count="155" uniqueCount="101">
  <si>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</si>
  <si>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</si>
  <si>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</si>
  <si>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</si>
  <si>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</si>
  <si>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</si>
  <si>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</si>
  <si>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</si>
  <si>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</si>
  <si>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</si>
  <si>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</si>
  <si>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</si>
  <si>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</si>
  <si>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</si>
  <si>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</si>
  <si>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</si>
  <si>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</si>
  <si>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</si>
  <si>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</si>
  <si>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</si>
  <si>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</si>
  <si>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</si>
  <si>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</si>
  <si>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</si>
  <si>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</si>
  <si>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</si>
  <si>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</si>
  <si>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</si>
  <si>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</si>
  <si>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</si>
  <si>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</si>
  <si>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</si>
  <si>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</si>
  <si>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</si>
  <si>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</si>
  <si>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</si>
  <si>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</si>
  <si>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</si>
  <si>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</si>
  <si>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</si>
  <si>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</si>
  <si>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</si>
  <si>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</si>
  <si>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</si>
  <si>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</si>
  <si>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</si>
  <si>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</si>
  <si>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</si>
  <si>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</si>
  <si>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</si>
  <si>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</si>
  <si>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</si>
  <si>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</si>
  <si>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</si>
  <si>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</si>
  <si>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</si>
  <si>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</si>
  <si>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</si>
  <si>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</si>
  <si>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</si>
  <si>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</si>
  <si>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</si>
  <si>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</si>
  <si>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</si>
  <si>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</si>
  <si>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</si>
  <si>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</si>
  <si>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</si>
  <si>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</si>
  <si>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</si>
  <si>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</si>
  <si>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</si>
  <si>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</si>
  <si>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</si>
  <si>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</si>
  <si>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</si>
  <si>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</si>
  <si>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</si>
  <si>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</si>
  <si>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</si>
  <si>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</si>
  <si>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</si>
  <si>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</si>
  <si>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</si>
  <si>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TERRACE</t>
  </si>
  <si>
    <t>TACA</t>
  </si>
  <si>
    <t>BALC</t>
  </si>
  <si>
    <t>TMCA</t>
  </si>
  <si>
    <t>70 TO 75 LAKHS</t>
  </si>
  <si>
    <t>IGR-03.07.23</t>
  </si>
  <si>
    <t>IGR-26.06.23</t>
  </si>
  <si>
    <t>IGR-23.03.23</t>
  </si>
  <si>
    <t>IGR-28.04.23</t>
  </si>
  <si>
    <t>IGR-03.03.23</t>
  </si>
  <si>
    <t>IGR-23.02.23</t>
  </si>
  <si>
    <t>IGR-06.07.23</t>
  </si>
  <si>
    <t>YOC - 2015</t>
  </si>
  <si>
    <t>Flat No. 703</t>
  </si>
  <si>
    <t>Flat No. 704</t>
  </si>
  <si>
    <t>Flat No.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</si>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</sst>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6E5F1-608C-E50D-A3A6-BBC1540C6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3985D-8031-3C16-56B1-FC7582682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73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525650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CC5148-ED19-0953-BBDE-655D5D4D9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7650" cy="85070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544702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F9699-8500-2797-6051-1370A7C8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36702" cy="8554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563755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B0224C-F01D-422C-F438-87FA3666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55755" cy="84498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106576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5CBB8F-798E-A2C9-7595-28A9ED9D1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08176" cy="843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608FC-601B-ED89-EFD4-03958434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94B18-C75B-D76D-2C06-141B48EAC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563DF-24ED-EC20-FD2F-9546AD8F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23E88A-7242-E56A-F8F3-70EE2E48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C9AD4-7D19-6EA7-857A-3A0DA9AF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6F900-AE94-EC82-9141-5DB2897C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602116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E61A14-FE45-4499-7A9C-96448D4C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22916" cy="8964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0BC731-4AA6-9F7F-AD28-5652FBEC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27" sqref="E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295406.57199999999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324806.57199999999</v>
      </c>
      <c r="D9" s="59" t="s">
        <v>62</v>
      </c>
      <c r="E9" s="60">
        <f>C9/10.764</f>
        <v>30175.266815310293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2015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8</v>
      </c>
      <c r="D13" s="66">
        <f>D12-C13</f>
        <v>92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57578-A6A8-458D-9972-7600C01BB3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DE80-F966-4423-A2FB-807A342CA6A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61D2-61F1-4636-8C47-132D2CCF09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4CE51-DBEA-4767-A0D4-8A4C21B357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N19" sqref="N19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703</v>
      </c>
      <c r="D2" s="17"/>
      <c r="F2" s="16">
        <v>704</v>
      </c>
      <c r="G2" s="17"/>
    </row>
    <row r="3" spans="1:8" x14ac:dyDescent="0.25">
      <c r="A3" s="15" t="s">
        <v>13</v>
      </c>
      <c r="B3" s="18"/>
      <c r="C3" s="19">
        <v>9000</v>
      </c>
      <c r="D3" s="22" t="s">
        <v>75</v>
      </c>
      <c r="E3" s="6" t="s">
        <v>72</v>
      </c>
      <c r="F3" s="19">
        <v>9000</v>
      </c>
      <c r="G3" s="22" t="s">
        <v>75</v>
      </c>
      <c r="H3" s="6" t="s">
        <v>72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6500</v>
      </c>
      <c r="D5" s="22"/>
      <c r="F5" s="19">
        <f>F3-F4</f>
        <v>6500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8</v>
      </c>
      <c r="D7" s="24">
        <v>2023</v>
      </c>
      <c r="F7" s="24">
        <f>G7-G8</f>
        <v>8</v>
      </c>
      <c r="G7" s="24">
        <v>2023</v>
      </c>
    </row>
    <row r="8" spans="1:8" x14ac:dyDescent="0.25">
      <c r="A8" s="15" t="s">
        <v>18</v>
      </c>
      <c r="B8" s="23"/>
      <c r="C8" s="24">
        <f>C9-C7</f>
        <v>52</v>
      </c>
      <c r="D8" s="24">
        <v>2015</v>
      </c>
      <c r="F8" s="24">
        <f>F9-F7</f>
        <v>52</v>
      </c>
      <c r="G8" s="24">
        <v>2015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12</v>
      </c>
      <c r="D10" s="24"/>
      <c r="F10" s="24">
        <f>90*F7/F9</f>
        <v>12</v>
      </c>
      <c r="G10" s="24"/>
    </row>
    <row r="11" spans="1:8" x14ac:dyDescent="0.25">
      <c r="A11" s="15"/>
      <c r="B11" s="25"/>
      <c r="C11" s="26">
        <f>C10%</f>
        <v>0.12</v>
      </c>
      <c r="D11" s="26"/>
      <c r="F11" s="26">
        <f>F10%</f>
        <v>0.12</v>
      </c>
      <c r="G11" s="26"/>
    </row>
    <row r="12" spans="1:8" x14ac:dyDescent="0.25">
      <c r="A12" s="15" t="s">
        <v>21</v>
      </c>
      <c r="B12" s="18"/>
      <c r="C12" s="19">
        <f>C6*C11</f>
        <v>300</v>
      </c>
      <c r="D12" s="22"/>
      <c r="F12" s="19">
        <f>F6*F11</f>
        <v>300</v>
      </c>
      <c r="G12" s="22"/>
    </row>
    <row r="13" spans="1:8" x14ac:dyDescent="0.25">
      <c r="A13" s="15" t="s">
        <v>22</v>
      </c>
      <c r="B13" s="18"/>
      <c r="C13" s="19">
        <f>C6-C12</f>
        <v>2200</v>
      </c>
      <c r="D13" s="22"/>
      <c r="F13" s="19">
        <f>F6-F12</f>
        <v>2200</v>
      </c>
      <c r="G13" s="22"/>
    </row>
    <row r="14" spans="1:8" x14ac:dyDescent="0.25">
      <c r="A14" s="15" t="s">
        <v>15</v>
      </c>
      <c r="B14" s="18"/>
      <c r="C14" s="19">
        <f>C5</f>
        <v>6500</v>
      </c>
      <c r="D14" s="22"/>
      <c r="F14" s="19">
        <f>F5</f>
        <v>6500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8700</v>
      </c>
      <c r="D16" s="22"/>
      <c r="F16" s="20">
        <f>F14+F13</f>
        <v>8700</v>
      </c>
      <c r="G16" s="22"/>
    </row>
    <row r="17" spans="1:8" x14ac:dyDescent="0.25">
      <c r="A17" t="s">
        <v>99</v>
      </c>
      <c r="B17" s="23"/>
      <c r="C17" s="24">
        <f>C2</f>
        <v>703</v>
      </c>
      <c r="D17" s="24"/>
      <c r="F17" s="24">
        <f>F2</f>
        <v>704</v>
      </c>
      <c r="G17" s="24"/>
    </row>
    <row r="18" spans="1:8" x14ac:dyDescent="0.25">
      <c r="A18" s="72" t="str">
        <f>E3</f>
        <v>ABUA</v>
      </c>
      <c r="B18" s="7"/>
      <c r="C18" s="29">
        <v>626</v>
      </c>
      <c r="D18" s="24"/>
      <c r="F18" s="29">
        <v>856</v>
      </c>
      <c r="G18" s="24" t="s">
        <v>100</v>
      </c>
    </row>
    <row r="19" spans="1:8" x14ac:dyDescent="0.25">
      <c r="A19" s="15" t="s">
        <v>74</v>
      </c>
      <c r="B19" s="6"/>
      <c r="C19" s="30">
        <f>C18*C16</f>
        <v>5446200</v>
      </c>
      <c r="D19" s="31"/>
      <c r="E19" s="66"/>
      <c r="F19" s="30">
        <f>F18*F16</f>
        <v>7447200</v>
      </c>
      <c r="G19" s="75">
        <f>C19+F19</f>
        <v>12893400</v>
      </c>
      <c r="H19" s="66"/>
    </row>
    <row r="20" spans="1:8" x14ac:dyDescent="0.25">
      <c r="A20" s="15" t="s">
        <v>24</v>
      </c>
      <c r="C20" s="32">
        <f>C19*90%</f>
        <v>4901580</v>
      </c>
      <c r="D20" s="30"/>
      <c r="F20" s="32">
        <f>F19*90%</f>
        <v>6702480</v>
      </c>
      <c r="G20" s="75">
        <f>C20+F20</f>
        <v>11604060</v>
      </c>
    </row>
    <row r="21" spans="1:8" x14ac:dyDescent="0.25">
      <c r="A21" s="15" t="s">
        <v>25</v>
      </c>
      <c r="C21" s="32">
        <f>C19*80%</f>
        <v>4356960</v>
      </c>
      <c r="D21" s="32"/>
      <c r="F21" s="32">
        <f>F19*80%</f>
        <v>5957760</v>
      </c>
      <c r="G21" s="75">
        <f>C21+F21</f>
        <v>10314720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1565000</v>
      </c>
      <c r="D23" s="35"/>
      <c r="F23" s="35">
        <f>F4*F18</f>
        <v>2140000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11346.25</v>
      </c>
      <c r="D25" s="32"/>
      <c r="F25" s="32">
        <f>F19*0.025/12</f>
        <v>15515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0"/>
  <sheetViews>
    <sheetView tabSelected="1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697</v>
      </c>
      <c r="C2" s="4">
        <f t="shared" ref="C2:C16" si="1">B2*1.2</f>
        <v>836.4</v>
      </c>
      <c r="D2" s="4">
        <f t="shared" ref="D2:D16" si="2">C2*1.2</f>
        <v>1003.68</v>
      </c>
      <c r="E2" s="5">
        <f t="shared" ref="E2:E16" si="3">R2</f>
        <v>6000000</v>
      </c>
      <c r="F2" s="77">
        <f t="shared" ref="F2:F15" si="4">ROUND((E2/B2),0)</f>
        <v>8608</v>
      </c>
      <c r="G2" s="77">
        <f t="shared" ref="G2:G15" si="5">ROUND((E2/C2),0)</f>
        <v>7174</v>
      </c>
      <c r="H2" s="77">
        <f t="shared" ref="H2:H15" si="6">ROUND((E2/D2),0)</f>
        <v>5978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f t="shared" ref="P2:P8" si="9">O2/1.2</f>
        <v>0</v>
      </c>
      <c r="Q2" s="78">
        <v>697</v>
      </c>
      <c r="R2" s="79">
        <v>6000000</v>
      </c>
      <c r="S2" s="79" t="s">
        <v>89</v>
      </c>
    </row>
    <row r="3" spans="1:19" x14ac:dyDescent="0.25">
      <c r="A3" s="4">
        <v>2</v>
      </c>
      <c r="B3" s="4">
        <f t="shared" si="0"/>
        <v>522</v>
      </c>
      <c r="C3" s="4">
        <f t="shared" si="1"/>
        <v>626.4</v>
      </c>
      <c r="D3" s="4">
        <f t="shared" si="2"/>
        <v>751.68</v>
      </c>
      <c r="E3" s="5">
        <f t="shared" si="3"/>
        <v>4200000</v>
      </c>
      <c r="F3" s="77">
        <f t="shared" si="4"/>
        <v>8046</v>
      </c>
      <c r="G3" s="77">
        <f t="shared" si="5"/>
        <v>6705</v>
      </c>
      <c r="H3" s="77">
        <f t="shared" si="6"/>
        <v>5587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522</v>
      </c>
      <c r="R3" s="79">
        <v>4200000</v>
      </c>
      <c r="S3" s="79" t="s">
        <v>90</v>
      </c>
    </row>
    <row r="4" spans="1:19" x14ac:dyDescent="0.25">
      <c r="A4" s="4">
        <v>3</v>
      </c>
      <c r="B4" s="4">
        <f t="shared" si="0"/>
        <v>522</v>
      </c>
      <c r="C4" s="4">
        <f t="shared" si="1"/>
        <v>626.4</v>
      </c>
      <c r="D4" s="4">
        <f t="shared" si="2"/>
        <v>751.68</v>
      </c>
      <c r="E4" s="5">
        <f t="shared" si="3"/>
        <v>4000000</v>
      </c>
      <c r="F4" s="77">
        <f t="shared" si="4"/>
        <v>7663</v>
      </c>
      <c r="G4" s="77">
        <f t="shared" si="5"/>
        <v>6386</v>
      </c>
      <c r="H4" s="77">
        <f t="shared" si="6"/>
        <v>5321</v>
      </c>
      <c r="I4" s="77">
        <f t="shared" si="7"/>
        <v>0</v>
      </c>
      <c r="J4" s="77">
        <f t="shared" si="8"/>
        <v>0</v>
      </c>
      <c r="K4" s="78"/>
      <c r="L4" s="78"/>
      <c r="M4" s="78"/>
      <c r="N4" s="78"/>
      <c r="O4" s="78">
        <v>0</v>
      </c>
      <c r="P4" s="78">
        <f t="shared" si="9"/>
        <v>0</v>
      </c>
      <c r="Q4" s="78">
        <f>462+60</f>
        <v>522</v>
      </c>
      <c r="R4" s="79">
        <v>4000000</v>
      </c>
      <c r="S4" s="79" t="s">
        <v>91</v>
      </c>
    </row>
    <row r="5" spans="1:19" x14ac:dyDescent="0.25">
      <c r="A5" s="4">
        <v>4</v>
      </c>
      <c r="B5" s="4">
        <f t="shared" si="0"/>
        <v>524</v>
      </c>
      <c r="C5" s="4">
        <f t="shared" si="1"/>
        <v>628.79999999999995</v>
      </c>
      <c r="D5" s="4">
        <f t="shared" si="2"/>
        <v>754.56</v>
      </c>
      <c r="E5" s="5">
        <f t="shared" si="3"/>
        <v>5300000</v>
      </c>
      <c r="F5" s="77">
        <f t="shared" si="4"/>
        <v>10115</v>
      </c>
      <c r="G5" s="73">
        <f t="shared" si="5"/>
        <v>8429</v>
      </c>
      <c r="H5" s="73">
        <f t="shared" si="6"/>
        <v>7024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467+57</f>
        <v>524</v>
      </c>
      <c r="R5" s="74">
        <v>5300000</v>
      </c>
      <c r="S5" s="74" t="s">
        <v>92</v>
      </c>
    </row>
    <row r="6" spans="1:19" x14ac:dyDescent="0.25">
      <c r="A6" s="4">
        <v>5</v>
      </c>
      <c r="B6" s="4">
        <f t="shared" si="0"/>
        <v>520</v>
      </c>
      <c r="C6" s="4">
        <f t="shared" si="1"/>
        <v>624</v>
      </c>
      <c r="D6" s="4">
        <f t="shared" si="2"/>
        <v>748.8</v>
      </c>
      <c r="E6" s="5">
        <f t="shared" si="3"/>
        <v>5450000</v>
      </c>
      <c r="F6" s="77">
        <f t="shared" si="4"/>
        <v>10481</v>
      </c>
      <c r="G6" s="73">
        <f t="shared" si="5"/>
        <v>8734</v>
      </c>
      <c r="H6" s="73">
        <f t="shared" si="6"/>
        <v>7278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462+58</f>
        <v>520</v>
      </c>
      <c r="R6" s="74">
        <v>5450000</v>
      </c>
      <c r="S6" s="74" t="s">
        <v>93</v>
      </c>
    </row>
    <row r="7" spans="1:19" x14ac:dyDescent="0.25">
      <c r="A7" s="4">
        <v>6</v>
      </c>
      <c r="B7" s="4">
        <f t="shared" si="0"/>
        <v>525</v>
      </c>
      <c r="C7" s="4">
        <f t="shared" si="1"/>
        <v>630</v>
      </c>
      <c r="D7" s="4">
        <f t="shared" si="2"/>
        <v>756</v>
      </c>
      <c r="E7" s="5">
        <f t="shared" si="3"/>
        <v>4200000</v>
      </c>
      <c r="F7" s="77">
        <f t="shared" si="4"/>
        <v>8000</v>
      </c>
      <c r="G7" s="77">
        <f t="shared" si="5"/>
        <v>6667</v>
      </c>
      <c r="H7" s="77">
        <f t="shared" si="6"/>
        <v>5556</v>
      </c>
      <c r="I7" s="77">
        <f t="shared" si="7"/>
        <v>0</v>
      </c>
      <c r="J7" s="77">
        <f t="shared" si="8"/>
        <v>0</v>
      </c>
      <c r="K7" s="78"/>
      <c r="L7" s="78"/>
      <c r="M7" s="78"/>
      <c r="N7" s="78"/>
      <c r="O7" s="78">
        <v>0</v>
      </c>
      <c r="P7" s="78">
        <f t="shared" si="9"/>
        <v>0</v>
      </c>
      <c r="Q7" s="78">
        <f>468+57</f>
        <v>525</v>
      </c>
      <c r="R7" s="79">
        <v>4200000</v>
      </c>
      <c r="S7" s="79" t="s">
        <v>94</v>
      </c>
    </row>
    <row r="8" spans="1:19" x14ac:dyDescent="0.25">
      <c r="A8" s="4">
        <v>7</v>
      </c>
      <c r="B8" s="4">
        <f t="shared" si="0"/>
        <v>525</v>
      </c>
      <c r="C8" s="4">
        <f t="shared" si="1"/>
        <v>630</v>
      </c>
      <c r="D8" s="4">
        <f t="shared" si="2"/>
        <v>756</v>
      </c>
      <c r="E8" s="5">
        <f t="shared" si="3"/>
        <v>4700000</v>
      </c>
      <c r="F8" s="77">
        <f t="shared" si="4"/>
        <v>8952</v>
      </c>
      <c r="G8" s="77">
        <f t="shared" si="5"/>
        <v>7460</v>
      </c>
      <c r="H8" s="77">
        <f t="shared" si="6"/>
        <v>6217</v>
      </c>
      <c r="I8" s="77">
        <f t="shared" si="7"/>
        <v>0</v>
      </c>
      <c r="J8" s="77">
        <f t="shared" si="8"/>
        <v>0</v>
      </c>
      <c r="K8" s="78"/>
      <c r="L8" s="78"/>
      <c r="M8" s="78"/>
      <c r="N8" s="78"/>
      <c r="O8" s="78">
        <v>0</v>
      </c>
      <c r="P8" s="78">
        <f t="shared" si="9"/>
        <v>0</v>
      </c>
      <c r="Q8" s="78">
        <f>468+57</f>
        <v>525</v>
      </c>
      <c r="R8" s="79">
        <v>4700000</v>
      </c>
      <c r="S8" s="79" t="s">
        <v>95</v>
      </c>
    </row>
    <row r="9" spans="1:19" x14ac:dyDescent="0.25">
      <c r="A9" s="4">
        <v>8</v>
      </c>
      <c r="B9" s="4">
        <f t="shared" si="0"/>
        <v>808.33333333333337</v>
      </c>
      <c r="C9" s="4">
        <f t="shared" si="1"/>
        <v>970</v>
      </c>
      <c r="D9" s="4">
        <f t="shared" si="2"/>
        <v>1164</v>
      </c>
      <c r="E9" s="5">
        <f t="shared" si="3"/>
        <v>7500000</v>
      </c>
      <c r="F9" s="77">
        <f t="shared" si="4"/>
        <v>9278</v>
      </c>
      <c r="G9" s="77">
        <f t="shared" si="5"/>
        <v>7732</v>
      </c>
      <c r="H9" s="77">
        <f t="shared" si="6"/>
        <v>6443</v>
      </c>
      <c r="I9" s="77">
        <f t="shared" si="7"/>
        <v>0</v>
      </c>
      <c r="J9" s="77">
        <f t="shared" si="8"/>
        <v>0</v>
      </c>
      <c r="K9" s="78"/>
      <c r="L9" s="78"/>
      <c r="M9" s="78"/>
      <c r="N9" s="78"/>
      <c r="O9" s="78">
        <v>0</v>
      </c>
      <c r="P9" s="78">
        <v>970</v>
      </c>
      <c r="Q9" s="78">
        <f t="shared" ref="Q9:Q10" si="10">P9/1.2</f>
        <v>808.33333333333337</v>
      </c>
      <c r="R9" s="79">
        <v>7500000</v>
      </c>
      <c r="S9" s="79"/>
    </row>
    <row r="10" spans="1:19" x14ac:dyDescent="0.25">
      <c r="A10" s="4">
        <v>9</v>
      </c>
      <c r="B10" s="4">
        <f t="shared" si="0"/>
        <v>875</v>
      </c>
      <c r="C10" s="4">
        <f t="shared" si="1"/>
        <v>1050</v>
      </c>
      <c r="D10" s="4">
        <f t="shared" si="2"/>
        <v>1260</v>
      </c>
      <c r="E10" s="5">
        <f t="shared" si="3"/>
        <v>8900000</v>
      </c>
      <c r="F10" s="77">
        <f t="shared" si="4"/>
        <v>10171</v>
      </c>
      <c r="G10" s="73">
        <f t="shared" si="5"/>
        <v>8476</v>
      </c>
      <c r="H10" s="73">
        <f t="shared" si="6"/>
        <v>7063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v>1050</v>
      </c>
      <c r="Q10" s="7">
        <f t="shared" si="10"/>
        <v>875</v>
      </c>
      <c r="R10" s="74">
        <v>8900000</v>
      </c>
      <c r="S10" s="79"/>
    </row>
    <row r="11" spans="1:19" x14ac:dyDescent="0.25">
      <c r="A11" s="4">
        <v>10</v>
      </c>
      <c r="B11" s="4">
        <f t="shared" si="0"/>
        <v>806.66666666666674</v>
      </c>
      <c r="C11" s="4">
        <f t="shared" si="1"/>
        <v>968</v>
      </c>
      <c r="D11" s="4">
        <f t="shared" si="2"/>
        <v>1161.5999999999999</v>
      </c>
      <c r="E11" s="5">
        <f t="shared" si="3"/>
        <v>7500000</v>
      </c>
      <c r="F11" s="77">
        <f t="shared" si="4"/>
        <v>9298</v>
      </c>
      <c r="G11" s="77">
        <f t="shared" si="5"/>
        <v>7748</v>
      </c>
      <c r="H11" s="77">
        <f t="shared" si="6"/>
        <v>6457</v>
      </c>
      <c r="I11" s="77">
        <f t="shared" si="7"/>
        <v>0</v>
      </c>
      <c r="J11" s="77">
        <f t="shared" si="8"/>
        <v>0</v>
      </c>
      <c r="K11" s="78"/>
      <c r="L11" s="78"/>
      <c r="M11" s="78"/>
      <c r="N11" s="78"/>
      <c r="O11" s="78">
        <v>0</v>
      </c>
      <c r="P11" s="78">
        <v>968</v>
      </c>
      <c r="Q11" s="78">
        <f t="shared" ref="Q11" si="11">P11/1.2</f>
        <v>806.66666666666674</v>
      </c>
      <c r="R11" s="79">
        <v>7500000</v>
      </c>
      <c r="S11" s="79"/>
    </row>
    <row r="12" spans="1:19" x14ac:dyDescent="0.25">
      <c r="A12" s="4">
        <v>11</v>
      </c>
      <c r="B12" s="4">
        <f t="shared" si="0"/>
        <v>725</v>
      </c>
      <c r="C12" s="4">
        <f t="shared" si="1"/>
        <v>870</v>
      </c>
      <c r="D12" s="4">
        <f t="shared" si="2"/>
        <v>1044</v>
      </c>
      <c r="E12" s="5">
        <f t="shared" si="3"/>
        <v>8000000</v>
      </c>
      <c r="F12" s="77">
        <f t="shared" si="4"/>
        <v>11034</v>
      </c>
      <c r="G12" s="73">
        <f t="shared" si="5"/>
        <v>9195</v>
      </c>
      <c r="H12" s="73">
        <f t="shared" si="6"/>
        <v>7663</v>
      </c>
      <c r="I12" s="73">
        <f t="shared" si="7"/>
        <v>0</v>
      </c>
      <c r="J12" s="73">
        <f t="shared" si="8"/>
        <v>0</v>
      </c>
      <c r="K12" s="7"/>
      <c r="L12" s="7"/>
      <c r="M12" s="7"/>
      <c r="N12" s="7"/>
      <c r="O12" s="7">
        <v>0</v>
      </c>
      <c r="P12" s="7">
        <f t="shared" ref="P12:P15" si="12">O12/1.2</f>
        <v>0</v>
      </c>
      <c r="Q12" s="7">
        <v>725</v>
      </c>
      <c r="R12" s="74">
        <v>8000000</v>
      </c>
      <c r="S12" s="79"/>
    </row>
    <row r="13" spans="1:19" x14ac:dyDescent="0.25">
      <c r="A13" s="4">
        <v>12</v>
      </c>
      <c r="B13" s="4">
        <f t="shared" si="0"/>
        <v>700</v>
      </c>
      <c r="C13" s="4">
        <f t="shared" si="1"/>
        <v>840</v>
      </c>
      <c r="D13" s="4">
        <f t="shared" si="2"/>
        <v>1008</v>
      </c>
      <c r="E13" s="5">
        <f t="shared" si="3"/>
        <v>8000000</v>
      </c>
      <c r="F13" s="77">
        <f t="shared" si="4"/>
        <v>11429</v>
      </c>
      <c r="G13" s="73">
        <f t="shared" si="5"/>
        <v>9524</v>
      </c>
      <c r="H13" s="73">
        <f t="shared" si="6"/>
        <v>7937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2"/>
        <v>0</v>
      </c>
      <c r="Q13" s="7">
        <v>700</v>
      </c>
      <c r="R13" s="74">
        <v>8000000</v>
      </c>
      <c r="S13" s="79"/>
    </row>
    <row r="14" spans="1:19" x14ac:dyDescent="0.25">
      <c r="A14" s="4">
        <v>13</v>
      </c>
      <c r="B14" s="4">
        <f t="shared" si="0"/>
        <v>710</v>
      </c>
      <c r="C14" s="4">
        <f t="shared" si="1"/>
        <v>852</v>
      </c>
      <c r="D14" s="4">
        <f t="shared" si="2"/>
        <v>1022.4</v>
      </c>
      <c r="E14" s="5">
        <f t="shared" si="3"/>
        <v>7500000</v>
      </c>
      <c r="F14" s="77">
        <f t="shared" si="4"/>
        <v>10563</v>
      </c>
      <c r="G14" s="73">
        <f t="shared" si="5"/>
        <v>8803</v>
      </c>
      <c r="H14" s="73">
        <f t="shared" si="6"/>
        <v>7336</v>
      </c>
      <c r="I14" s="73">
        <f t="shared" si="7"/>
        <v>0</v>
      </c>
      <c r="J14" s="73">
        <f t="shared" si="8"/>
        <v>0</v>
      </c>
      <c r="K14" s="7"/>
      <c r="L14" s="7"/>
      <c r="M14" s="7"/>
      <c r="N14" s="7"/>
      <c r="O14" s="7">
        <v>0</v>
      </c>
      <c r="P14" s="7">
        <f t="shared" si="12"/>
        <v>0</v>
      </c>
      <c r="Q14" s="7">
        <v>710</v>
      </c>
      <c r="R14" s="74">
        <v>7500000</v>
      </c>
      <c r="S14" s="79"/>
    </row>
    <row r="15" spans="1:19" x14ac:dyDescent="0.25">
      <c r="A15" s="4">
        <v>14</v>
      </c>
      <c r="B15" s="4">
        <f t="shared" si="0"/>
        <v>685</v>
      </c>
      <c r="C15" s="4">
        <f t="shared" si="1"/>
        <v>822</v>
      </c>
      <c r="D15" s="4">
        <f t="shared" si="2"/>
        <v>986.4</v>
      </c>
      <c r="E15" s="5">
        <f t="shared" si="3"/>
        <v>8500000</v>
      </c>
      <c r="F15" s="77">
        <f t="shared" si="4"/>
        <v>12409</v>
      </c>
      <c r="G15" s="73">
        <f t="shared" si="5"/>
        <v>10341</v>
      </c>
      <c r="H15" s="73">
        <f t="shared" si="6"/>
        <v>8617</v>
      </c>
      <c r="I15" s="73">
        <f t="shared" si="7"/>
        <v>0</v>
      </c>
      <c r="J15" s="73">
        <f t="shared" si="8"/>
        <v>0</v>
      </c>
      <c r="K15" s="7"/>
      <c r="L15" s="7"/>
      <c r="M15" s="7"/>
      <c r="N15" s="7"/>
      <c r="O15" s="7">
        <v>0</v>
      </c>
      <c r="P15" s="7">
        <f t="shared" si="12"/>
        <v>0</v>
      </c>
      <c r="Q15" s="7">
        <v>685</v>
      </c>
      <c r="R15" s="74">
        <v>8500000</v>
      </c>
      <c r="S15" s="79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x14ac:dyDescent="0.25">
      <c r="A23" s="4"/>
      <c r="B23" s="4"/>
      <c r="C23" s="4"/>
      <c r="D23" s="4"/>
      <c r="E23" s="5"/>
      <c r="F23" s="16" t="s">
        <v>96</v>
      </c>
      <c r="G23" s="4"/>
      <c r="H23" s="4"/>
      <c r="I23" s="4"/>
      <c r="J23" s="4"/>
      <c r="R23" s="2"/>
      <c r="S23" s="2"/>
    </row>
    <row r="24" spans="1:19" s="10" customFormat="1" x14ac:dyDescent="0.25">
      <c r="F24" s="10" t="s">
        <v>88</v>
      </c>
    </row>
    <row r="25" spans="1:19" s="10" customFormat="1" x14ac:dyDescent="0.25">
      <c r="F25" s="10" t="s">
        <v>97</v>
      </c>
    </row>
    <row r="26" spans="1:19" s="10" customFormat="1" x14ac:dyDescent="0.25">
      <c r="F26" s="10" t="s">
        <v>71</v>
      </c>
      <c r="G26" s="10">
        <v>405</v>
      </c>
    </row>
    <row r="27" spans="1:19" s="10" customFormat="1" x14ac:dyDescent="0.25">
      <c r="F27" s="69" t="s">
        <v>86</v>
      </c>
      <c r="G27" s="10">
        <v>99</v>
      </c>
    </row>
    <row r="28" spans="1:19" s="10" customFormat="1" x14ac:dyDescent="0.25">
      <c r="F28" s="70" t="s">
        <v>87</v>
      </c>
      <c r="G28" s="10">
        <f>SUM(G26:G27)</f>
        <v>504</v>
      </c>
    </row>
    <row r="29" spans="1:19" s="10" customFormat="1" x14ac:dyDescent="0.25">
      <c r="F29" s="53" t="s">
        <v>83</v>
      </c>
      <c r="G29" s="53">
        <v>462</v>
      </c>
    </row>
    <row r="30" spans="1:19" s="10" customFormat="1" x14ac:dyDescent="0.25">
      <c r="F30" s="53" t="s">
        <v>84</v>
      </c>
      <c r="G30" s="53">
        <v>60</v>
      </c>
    </row>
    <row r="31" spans="1:19" s="10" customFormat="1" x14ac:dyDescent="0.25">
      <c r="C31" s="68"/>
      <c r="D31" s="68"/>
      <c r="F31" s="53" t="s">
        <v>85</v>
      </c>
      <c r="G31" s="53">
        <f>SUM(G29:G30)</f>
        <v>522</v>
      </c>
    </row>
    <row r="32" spans="1:19" s="10" customFormat="1" x14ac:dyDescent="0.25">
      <c r="C32" s="68"/>
      <c r="D32" s="68"/>
      <c r="F32" s="53" t="s">
        <v>72</v>
      </c>
      <c r="G32" s="53">
        <v>626</v>
      </c>
      <c r="H32" s="10">
        <f>G32/G31</f>
        <v>1.1992337164750957</v>
      </c>
    </row>
    <row r="33" spans="3:9" s="10" customFormat="1" x14ac:dyDescent="0.25">
      <c r="F33" s="53" t="s">
        <v>73</v>
      </c>
      <c r="G33" s="53">
        <v>8700</v>
      </c>
    </row>
    <row r="34" spans="3:9" s="10" customFormat="1" x14ac:dyDescent="0.25">
      <c r="C34" s="71"/>
      <c r="D34" s="71"/>
      <c r="F34" s="71" t="s">
        <v>74</v>
      </c>
      <c r="G34" s="71">
        <f>G32*G33</f>
        <v>5446200</v>
      </c>
      <c r="H34" s="10" t="e">
        <f>G34/D32</f>
        <v>#DIV/0!</v>
      </c>
    </row>
    <row r="35" spans="3:9" s="10" customFormat="1" x14ac:dyDescent="0.25">
      <c r="C35" s="71"/>
      <c r="D35" s="71"/>
      <c r="F35" s="71" t="s">
        <v>24</v>
      </c>
      <c r="G35" s="71">
        <f>G34*90%</f>
        <v>4901580</v>
      </c>
    </row>
    <row r="36" spans="3:9" s="10" customFormat="1" x14ac:dyDescent="0.25">
      <c r="C36" s="71"/>
      <c r="D36" s="71"/>
      <c r="F36" s="71" t="s">
        <v>25</v>
      </c>
      <c r="G36" s="71">
        <f>G34*80%</f>
        <v>4356960</v>
      </c>
    </row>
    <row r="37" spans="3:9" s="10" customFormat="1" x14ac:dyDescent="0.25">
      <c r="C37" s="71"/>
      <c r="D37" s="71"/>
    </row>
    <row r="38" spans="3:9" s="10" customFormat="1" x14ac:dyDescent="0.25">
      <c r="C38" s="71"/>
      <c r="D38" s="71"/>
    </row>
    <row r="39" spans="3:9" s="10" customFormat="1" x14ac:dyDescent="0.25">
      <c r="F39" s="10" t="s">
        <v>98</v>
      </c>
    </row>
    <row r="40" spans="3:9" s="10" customFormat="1" x14ac:dyDescent="0.25">
      <c r="F40" s="10" t="s">
        <v>71</v>
      </c>
      <c r="G40" s="10">
        <v>549</v>
      </c>
    </row>
    <row r="41" spans="3:9" s="10" customFormat="1" x14ac:dyDescent="0.25">
      <c r="F41" s="69" t="s">
        <v>86</v>
      </c>
      <c r="G41" s="10">
        <v>114</v>
      </c>
    </row>
    <row r="42" spans="3:9" s="10" customFormat="1" x14ac:dyDescent="0.25">
      <c r="F42" s="70" t="s">
        <v>87</v>
      </c>
      <c r="G42" s="10">
        <f>SUM(G40:G41)</f>
        <v>663</v>
      </c>
    </row>
    <row r="43" spans="3:9" s="10" customFormat="1" x14ac:dyDescent="0.25">
      <c r="F43" s="53" t="s">
        <v>83</v>
      </c>
      <c r="G43" s="53">
        <v>653</v>
      </c>
    </row>
    <row r="44" spans="3:9" x14ac:dyDescent="0.25">
      <c r="F44" s="53" t="s">
        <v>84</v>
      </c>
      <c r="G44" s="53">
        <v>60</v>
      </c>
      <c r="H44" s="10"/>
      <c r="I44" s="66"/>
    </row>
    <row r="45" spans="3:9" x14ac:dyDescent="0.25">
      <c r="F45" s="53" t="s">
        <v>85</v>
      </c>
      <c r="G45" s="53">
        <f>SUM(G43:G44)</f>
        <v>713</v>
      </c>
      <c r="H45" s="10"/>
    </row>
    <row r="46" spans="3:9" x14ac:dyDescent="0.25">
      <c r="F46" s="53" t="s">
        <v>72</v>
      </c>
      <c r="G46" s="53">
        <v>856</v>
      </c>
      <c r="H46" s="10">
        <f>G46/G45</f>
        <v>1.2005610098176718</v>
      </c>
    </row>
    <row r="47" spans="3:9" x14ac:dyDescent="0.25">
      <c r="F47" s="53" t="s">
        <v>73</v>
      </c>
      <c r="G47" s="53">
        <v>8700</v>
      </c>
      <c r="H47" s="10"/>
    </row>
    <row r="48" spans="3:9" x14ac:dyDescent="0.25">
      <c r="F48" s="71" t="s">
        <v>74</v>
      </c>
      <c r="G48" s="71">
        <f>G46*G47</f>
        <v>7447200</v>
      </c>
      <c r="H48" s="10" t="e">
        <f>G48/D46</f>
        <v>#DIV/0!</v>
      </c>
    </row>
    <row r="49" spans="6:8" x14ac:dyDescent="0.25">
      <c r="F49" s="71" t="s">
        <v>24</v>
      </c>
      <c r="G49" s="71">
        <f>G48*90%</f>
        <v>6702480</v>
      </c>
      <c r="H49" s="10"/>
    </row>
    <row r="50" spans="6:8" x14ac:dyDescent="0.25">
      <c r="F50" s="71" t="s">
        <v>25</v>
      </c>
      <c r="G50" s="71">
        <f>G48*80%</f>
        <v>5957760</v>
      </c>
      <c r="H50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2023-09-11T12:23:47Z</dcterms:modified>
</cp:coreProperties>
</file>