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jakta\July\Moreshwar Kulkarni\"/>
    </mc:Choice>
  </mc:AlternateContent>
  <bookViews>
    <workbookView xWindow="0" yWindow="0" windowWidth="24000" windowHeight="9630"/>
  </bookViews>
  <sheets>
    <sheet name="Calculation" sheetId="1" r:id="rId1"/>
    <sheet name="Sheet2" sheetId="9" r:id="rId2"/>
  </sheets>
  <calcPr calcId="162913"/>
</workbook>
</file>

<file path=xl/calcChain.xml><?xml version="1.0" encoding="utf-8"?>
<calcChain xmlns="http://schemas.openxmlformats.org/spreadsheetml/2006/main">
  <c r="C46" i="1" l="1"/>
  <c r="C42" i="1"/>
  <c r="C38" i="1"/>
  <c r="C37" i="1"/>
  <c r="M42" i="1"/>
  <c r="L42" i="1"/>
  <c r="K42" i="1"/>
  <c r="M27" i="1"/>
  <c r="M20" i="1"/>
  <c r="M7" i="1"/>
  <c r="L7" i="1"/>
  <c r="H37" i="1"/>
  <c r="H36" i="1"/>
  <c r="C4" i="1"/>
  <c r="C36" i="1"/>
  <c r="C47" i="1" l="1"/>
  <c r="D3" i="1" l="1"/>
  <c r="J1" i="1" l="1"/>
  <c r="K24" i="1"/>
  <c r="H7" i="1"/>
  <c r="I7" i="1" s="1"/>
  <c r="K7" i="1" l="1"/>
  <c r="J7" i="1"/>
  <c r="M26" i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H20" i="1"/>
  <c r="I20" i="1" s="1"/>
  <c r="J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K20" i="1" l="1"/>
  <c r="L20" i="1" s="1"/>
  <c r="M14" i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L27" i="1" l="1"/>
  <c r="C43" i="1"/>
  <c r="C44" i="1" s="1"/>
  <c r="C45" i="1" s="1"/>
  <c r="C39" i="1" l="1"/>
  <c r="C40" i="1" s="1"/>
  <c r="C41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<sst xmlns="http://schemas.openxmlformats.org/spreadsheetml/2006/main" count="29" uniqueCount="26">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</sst>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1" fillId="0" borderId="0" xfId="0" applyNumberFormat="1" applyFont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/>
    <xf numFmtId="4" fontId="7" fillId="0" borderId="0" xfId="0" applyNumberFormat="1" applyFont="1" applyAlignment="1">
      <alignment horizontal="center" vertical="top"/>
    </xf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/>
    <xf numFmtId="0" fontId="12" fillId="0" borderId="0" xfId="0" applyFont="1" applyAlignment="1">
      <alignment horizontal="right" vertical="top"/>
    </xf>
    <xf numFmtId="4" fontId="7" fillId="2" borderId="1" xfId="0" applyNumberFormat="1" applyFont="1" applyFill="1" applyBorder="1" applyAlignment="1">
      <alignment vertical="top"/>
    </xf>
    <xf numFmtId="4" fontId="9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/>
    <xf numFmtId="43" fontId="1" fillId="0" borderId="0" xfId="1" applyFont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Normal="10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G42" sqref="G42"/>
    </sheetView>
  </sheetViews>
  <sheetFormatPr defaultRowHeight="16.5" x14ac:dyDescent="0.3"/>
  <cols>
    <col min="1" max="1" width="9.140625" style="47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  <c r="J1" s="6">
        <f>90/60*22</f>
        <v>33</v>
      </c>
    </row>
    <row r="2" spans="1:15" x14ac:dyDescent="0.3">
      <c r="B2" s="21" t="s">
        <v>15</v>
      </c>
      <c r="C2" s="1">
        <v>238.4</v>
      </c>
      <c r="E2" s="4"/>
      <c r="F2" s="4"/>
      <c r="G2" s="23"/>
      <c r="H2" s="1"/>
    </row>
    <row r="3" spans="1:15" x14ac:dyDescent="0.3">
      <c r="B3" s="22" t="s">
        <v>10</v>
      </c>
      <c r="C3" s="73">
        <v>25000</v>
      </c>
      <c r="D3" s="56">
        <f>C3/10.764</f>
        <v>2322.5566703827576</v>
      </c>
      <c r="E3" s="24"/>
      <c r="F3" s="24"/>
      <c r="G3" s="13"/>
      <c r="H3" s="1"/>
    </row>
    <row r="4" spans="1:15" ht="24" customHeight="1" x14ac:dyDescent="0.3">
      <c r="B4" s="60" t="s">
        <v>21</v>
      </c>
      <c r="C4" s="57">
        <f>ROUND((C2*C3),0)</f>
        <v>5960000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28" t="s">
        <v>0</v>
      </c>
      <c r="C6" s="29" t="s">
        <v>3</v>
      </c>
      <c r="D6" s="29" t="s">
        <v>1</v>
      </c>
      <c r="E6" s="29" t="s">
        <v>4</v>
      </c>
      <c r="F6" s="29" t="s">
        <v>5</v>
      </c>
      <c r="G6" s="30" t="s">
        <v>9</v>
      </c>
      <c r="H6" s="52" t="s">
        <v>2</v>
      </c>
      <c r="I6" s="53" t="s">
        <v>6</v>
      </c>
      <c r="J6" s="53" t="s">
        <v>7</v>
      </c>
      <c r="K6" s="52" t="s">
        <v>19</v>
      </c>
      <c r="L6" s="52" t="s">
        <v>20</v>
      </c>
      <c r="M6" s="52" t="s">
        <v>8</v>
      </c>
    </row>
    <row r="7" spans="1:15" ht="17.25" thickBot="1" x14ac:dyDescent="0.35">
      <c r="B7" s="48" t="s">
        <v>23</v>
      </c>
      <c r="C7" s="50">
        <v>60.14</v>
      </c>
      <c r="D7" s="31">
        <v>1981</v>
      </c>
      <c r="E7" s="31">
        <v>2023</v>
      </c>
      <c r="F7" s="31">
        <v>50</v>
      </c>
      <c r="G7" s="74">
        <v>22000</v>
      </c>
      <c r="H7" s="54">
        <f>E7-D7</f>
        <v>42</v>
      </c>
      <c r="I7" s="55">
        <f>IF(H7&gt;=5,90*H7/F7,0)</f>
        <v>75.599999999999994</v>
      </c>
      <c r="J7" s="56">
        <f>G7/100*I7</f>
        <v>16632</v>
      </c>
      <c r="K7" s="56">
        <f>ROUND((G7-J7),0)</f>
        <v>5368</v>
      </c>
      <c r="L7" s="56">
        <f>ROUND((K7*C7),0)</f>
        <v>322832</v>
      </c>
      <c r="M7" s="56">
        <f>ROUND((C7*G7),0)</f>
        <v>1323080</v>
      </c>
    </row>
    <row r="8" spans="1:15" ht="17.25" hidden="1" thickBot="1" x14ac:dyDescent="0.35">
      <c r="A8" s="3"/>
      <c r="B8" s="48"/>
      <c r="C8" s="51">
        <v>0</v>
      </c>
      <c r="D8" s="31">
        <v>0</v>
      </c>
      <c r="E8" s="31">
        <v>2023</v>
      </c>
      <c r="F8" s="31">
        <v>60</v>
      </c>
      <c r="G8" s="46">
        <v>0</v>
      </c>
      <c r="H8" s="54">
        <f t="shared" ref="H8:H12" si="0">E8-D8</f>
        <v>2023</v>
      </c>
      <c r="I8" s="55">
        <f t="shared" ref="I8:I14" si="1">IF(H8&gt;=5,90*H8/F8,0)</f>
        <v>3034.5</v>
      </c>
      <c r="J8" s="56">
        <f t="shared" ref="J8:J12" si="2">G8/100*I8</f>
        <v>0</v>
      </c>
      <c r="K8" s="56">
        <f t="shared" ref="K8:K12" si="3">ROUND((G8-J8),0)</f>
        <v>0</v>
      </c>
      <c r="L8" s="56">
        <f t="shared" ref="L8:L12" si="4">ROUND((K8*C8),0)</f>
        <v>0</v>
      </c>
      <c r="M8" s="56">
        <f t="shared" ref="M8:M12" si="5">ROUND((C8*G8),0)</f>
        <v>0</v>
      </c>
    </row>
    <row r="9" spans="1:15" s="9" customFormat="1" ht="17.25" hidden="1" customHeight="1" thickBot="1" x14ac:dyDescent="0.35">
      <c r="A9" s="47"/>
      <c r="B9" s="48"/>
      <c r="C9" s="51">
        <v>0</v>
      </c>
      <c r="D9" s="31">
        <v>0</v>
      </c>
      <c r="E9" s="31">
        <v>2023</v>
      </c>
      <c r="F9" s="31">
        <v>60</v>
      </c>
      <c r="G9" s="46">
        <v>0</v>
      </c>
      <c r="H9" s="54">
        <f t="shared" si="0"/>
        <v>2023</v>
      </c>
      <c r="I9" s="55">
        <f t="shared" si="1"/>
        <v>3034.5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"/>
      <c r="O9" s="1"/>
    </row>
    <row r="10" spans="1:15" ht="17.25" hidden="1" thickBot="1" x14ac:dyDescent="0.35">
      <c r="A10" s="3"/>
      <c r="B10" s="39"/>
      <c r="C10" s="51">
        <v>0</v>
      </c>
      <c r="D10" s="31">
        <v>0</v>
      </c>
      <c r="E10" s="31">
        <v>2023</v>
      </c>
      <c r="F10" s="31">
        <v>60</v>
      </c>
      <c r="G10" s="46">
        <v>0</v>
      </c>
      <c r="H10" s="54">
        <f t="shared" si="0"/>
        <v>2023</v>
      </c>
      <c r="I10" s="55">
        <f t="shared" si="1"/>
        <v>3034.5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10"/>
    </row>
    <row r="11" spans="1:15" ht="17.25" hidden="1" thickBot="1" x14ac:dyDescent="0.35">
      <c r="B11" s="39"/>
      <c r="C11" s="51">
        <v>0</v>
      </c>
      <c r="D11" s="31">
        <v>0</v>
      </c>
      <c r="E11" s="31">
        <v>2023</v>
      </c>
      <c r="F11" s="31">
        <v>60</v>
      </c>
      <c r="G11" s="46">
        <v>0</v>
      </c>
      <c r="H11" s="54">
        <f t="shared" si="0"/>
        <v>2023</v>
      </c>
      <c r="I11" s="55">
        <f t="shared" si="1"/>
        <v>3034.5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10"/>
    </row>
    <row r="12" spans="1:15" ht="17.25" hidden="1" thickBot="1" x14ac:dyDescent="0.35">
      <c r="B12" s="39"/>
      <c r="C12" s="51">
        <v>0</v>
      </c>
      <c r="D12" s="31">
        <v>0</v>
      </c>
      <c r="E12" s="31">
        <v>2023</v>
      </c>
      <c r="F12" s="31">
        <v>60</v>
      </c>
      <c r="G12" s="46">
        <v>0</v>
      </c>
      <c r="H12" s="54">
        <f t="shared" si="0"/>
        <v>2023</v>
      </c>
      <c r="I12" s="55">
        <f t="shared" si="1"/>
        <v>3034.5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10"/>
    </row>
    <row r="13" spans="1:15" ht="17.25" hidden="1" thickBot="1" x14ac:dyDescent="0.35">
      <c r="A13" s="3"/>
      <c r="B13" s="39"/>
      <c r="C13" s="49">
        <v>0</v>
      </c>
      <c r="D13" s="31">
        <v>0</v>
      </c>
      <c r="E13" s="31">
        <v>2023</v>
      </c>
      <c r="F13" s="31">
        <v>60</v>
      </c>
      <c r="G13" s="46">
        <v>0</v>
      </c>
      <c r="H13" s="54">
        <f t="shared" ref="H13:H14" si="6">E13-D13</f>
        <v>2023</v>
      </c>
      <c r="I13" s="55">
        <f t="shared" si="1"/>
        <v>3034.5</v>
      </c>
      <c r="J13" s="56">
        <f t="shared" ref="J13:J14" si="7">G13/100*I13</f>
        <v>0</v>
      </c>
      <c r="K13" s="56">
        <f t="shared" ref="K13:K14" si="8">ROUND((G13-J13),0)</f>
        <v>0</v>
      </c>
      <c r="L13" s="56">
        <f t="shared" ref="L13:L14" si="9">ROUND((K13*C13),0)</f>
        <v>0</v>
      </c>
      <c r="M13" s="56">
        <f t="shared" ref="M13:M14" si="10">ROUND((C13*G13),0)</f>
        <v>0</v>
      </c>
      <c r="N13" s="10"/>
    </row>
    <row r="14" spans="1:15" ht="17.25" hidden="1" thickBot="1" x14ac:dyDescent="0.35">
      <c r="A14" s="3"/>
      <c r="B14" s="39"/>
      <c r="C14" s="49">
        <v>0</v>
      </c>
      <c r="D14" s="31">
        <v>0</v>
      </c>
      <c r="E14" s="31">
        <v>2023</v>
      </c>
      <c r="F14" s="31">
        <v>60</v>
      </c>
      <c r="G14" s="46">
        <v>0</v>
      </c>
      <c r="H14" s="54">
        <f t="shared" si="6"/>
        <v>2023</v>
      </c>
      <c r="I14" s="55">
        <f t="shared" si="1"/>
        <v>3034.5</v>
      </c>
      <c r="J14" s="56">
        <f t="shared" si="7"/>
        <v>0</v>
      </c>
      <c r="K14" s="56">
        <f t="shared" si="8"/>
        <v>0</v>
      </c>
      <c r="L14" s="56">
        <f t="shared" si="9"/>
        <v>0</v>
      </c>
      <c r="M14" s="56">
        <f t="shared" si="10"/>
        <v>0</v>
      </c>
      <c r="N14" s="10"/>
    </row>
    <row r="15" spans="1:15" ht="17.25" hidden="1" thickBot="1" x14ac:dyDescent="0.35">
      <c r="B15" s="39"/>
      <c r="C15" s="49">
        <v>0</v>
      </c>
      <c r="D15" s="31">
        <v>0</v>
      </c>
      <c r="E15" s="31">
        <v>2023</v>
      </c>
      <c r="F15" s="31">
        <v>60</v>
      </c>
      <c r="G15" s="46">
        <v>0</v>
      </c>
      <c r="H15" s="54">
        <f t="shared" ref="H15:H26" si="11">E15-D15</f>
        <v>2023</v>
      </c>
      <c r="I15" s="55">
        <f t="shared" ref="I15:I26" si="12">IF(H15&gt;=5,90*H15/F15,0)</f>
        <v>3034.5</v>
      </c>
      <c r="J15" s="56">
        <f t="shared" ref="J15:J26" si="13">G15/100*I15</f>
        <v>0</v>
      </c>
      <c r="K15" s="56">
        <f t="shared" ref="K15:K26" si="14">ROUND((G15-J15),0)</f>
        <v>0</v>
      </c>
      <c r="L15" s="56">
        <f t="shared" ref="L15:L26" si="15">ROUND((K15*C15),0)</f>
        <v>0</v>
      </c>
      <c r="M15" s="56">
        <f t="shared" ref="M15:M26" si="16">ROUND((C15*G15),0)</f>
        <v>0</v>
      </c>
      <c r="N15" s="10"/>
    </row>
    <row r="16" spans="1:15" ht="17.25" hidden="1" thickBot="1" x14ac:dyDescent="0.35">
      <c r="A16" s="3"/>
      <c r="B16" s="39"/>
      <c r="C16" s="49">
        <v>0</v>
      </c>
      <c r="D16" s="31">
        <v>0</v>
      </c>
      <c r="E16" s="31">
        <v>2023</v>
      </c>
      <c r="F16" s="31">
        <v>60</v>
      </c>
      <c r="G16" s="46">
        <v>0</v>
      </c>
      <c r="H16" s="54">
        <f t="shared" si="11"/>
        <v>2023</v>
      </c>
      <c r="I16" s="55">
        <f t="shared" si="12"/>
        <v>3034.5</v>
      </c>
      <c r="J16" s="56">
        <f t="shared" si="13"/>
        <v>0</v>
      </c>
      <c r="K16" s="56">
        <f t="shared" si="14"/>
        <v>0</v>
      </c>
      <c r="L16" s="56">
        <f t="shared" si="15"/>
        <v>0</v>
      </c>
      <c r="M16" s="56">
        <f t="shared" si="16"/>
        <v>0</v>
      </c>
      <c r="N16" s="10"/>
    </row>
    <row r="17" spans="1:14" ht="17.25" hidden="1" thickBot="1" x14ac:dyDescent="0.35">
      <c r="B17" s="43"/>
      <c r="C17" s="49">
        <v>0</v>
      </c>
      <c r="D17" s="31">
        <v>0</v>
      </c>
      <c r="E17" s="31">
        <v>2023</v>
      </c>
      <c r="F17" s="31">
        <v>60</v>
      </c>
      <c r="G17" s="46">
        <v>0</v>
      </c>
      <c r="H17" s="54">
        <f t="shared" si="11"/>
        <v>2023</v>
      </c>
      <c r="I17" s="55">
        <f t="shared" si="12"/>
        <v>3034.5</v>
      </c>
      <c r="J17" s="56">
        <f t="shared" si="13"/>
        <v>0</v>
      </c>
      <c r="K17" s="56">
        <f t="shared" si="14"/>
        <v>0</v>
      </c>
      <c r="L17" s="56">
        <f t="shared" si="15"/>
        <v>0</v>
      </c>
      <c r="M17" s="56">
        <f t="shared" si="16"/>
        <v>0</v>
      </c>
      <c r="N17" s="10"/>
    </row>
    <row r="18" spans="1:14" ht="17.25" hidden="1" thickBot="1" x14ac:dyDescent="0.35">
      <c r="A18" s="3"/>
      <c r="B18" s="44"/>
      <c r="C18" s="49">
        <v>0</v>
      </c>
      <c r="D18" s="31">
        <v>0</v>
      </c>
      <c r="E18" s="31">
        <v>2023</v>
      </c>
      <c r="F18" s="31">
        <v>60</v>
      </c>
      <c r="G18" s="46">
        <v>0</v>
      </c>
      <c r="H18" s="54">
        <f t="shared" si="11"/>
        <v>2023</v>
      </c>
      <c r="I18" s="55">
        <f t="shared" si="12"/>
        <v>3034.5</v>
      </c>
      <c r="J18" s="56">
        <f t="shared" si="13"/>
        <v>0</v>
      </c>
      <c r="K18" s="56">
        <f t="shared" si="14"/>
        <v>0</v>
      </c>
      <c r="L18" s="56">
        <f t="shared" si="15"/>
        <v>0</v>
      </c>
      <c r="M18" s="56">
        <f t="shared" si="16"/>
        <v>0</v>
      </c>
      <c r="N18" s="10"/>
    </row>
    <row r="19" spans="1:14" ht="17.25" hidden="1" thickBot="1" x14ac:dyDescent="0.35">
      <c r="B19" s="43"/>
      <c r="C19" s="49">
        <v>0</v>
      </c>
      <c r="D19" s="31">
        <v>0</v>
      </c>
      <c r="E19" s="31">
        <v>2023</v>
      </c>
      <c r="F19" s="31">
        <v>60</v>
      </c>
      <c r="G19" s="46">
        <v>0</v>
      </c>
      <c r="H19" s="54">
        <f t="shared" si="11"/>
        <v>2023</v>
      </c>
      <c r="I19" s="55">
        <f t="shared" si="12"/>
        <v>3034.5</v>
      </c>
      <c r="J19" s="56">
        <f t="shared" si="13"/>
        <v>0</v>
      </c>
      <c r="K19" s="56">
        <f t="shared" si="14"/>
        <v>0</v>
      </c>
      <c r="L19" s="56">
        <f t="shared" si="15"/>
        <v>0</v>
      </c>
      <c r="M19" s="56">
        <f t="shared" si="16"/>
        <v>0</v>
      </c>
      <c r="N19" s="10"/>
    </row>
    <row r="20" spans="1:14" ht="17.25" thickBot="1" x14ac:dyDescent="0.35">
      <c r="A20" s="3"/>
      <c r="B20" s="44"/>
      <c r="C20" s="49">
        <v>88.96</v>
      </c>
      <c r="D20" s="31">
        <v>2006</v>
      </c>
      <c r="E20" s="31">
        <v>2023</v>
      </c>
      <c r="F20" s="31">
        <v>50</v>
      </c>
      <c r="G20" s="46">
        <v>22000</v>
      </c>
      <c r="H20" s="54">
        <f t="shared" si="11"/>
        <v>17</v>
      </c>
      <c r="I20" s="55">
        <f t="shared" si="12"/>
        <v>30.6</v>
      </c>
      <c r="J20" s="56">
        <f>G20/100*I20</f>
        <v>6732</v>
      </c>
      <c r="K20" s="56">
        <f>ROUND((G20-J20),0)</f>
        <v>15268</v>
      </c>
      <c r="L20" s="56">
        <f>ROUND((K20*C20),0)</f>
        <v>1358241</v>
      </c>
      <c r="M20" s="56">
        <f>ROUND((C20*G20),0)</f>
        <v>1957120</v>
      </c>
      <c r="N20" s="10"/>
    </row>
    <row r="21" spans="1:14" ht="17.25" thickBot="1" x14ac:dyDescent="0.35">
      <c r="B21" s="43"/>
      <c r="C21" s="49">
        <v>0</v>
      </c>
      <c r="D21" s="31">
        <v>0</v>
      </c>
      <c r="E21" s="31">
        <v>2023</v>
      </c>
      <c r="F21" s="31">
        <v>50</v>
      </c>
      <c r="G21" s="46">
        <v>0</v>
      </c>
      <c r="H21" s="54">
        <f t="shared" si="11"/>
        <v>2023</v>
      </c>
      <c r="I21" s="55">
        <f t="shared" si="12"/>
        <v>3641.4</v>
      </c>
      <c r="J21" s="56">
        <f t="shared" si="13"/>
        <v>0</v>
      </c>
      <c r="K21" s="56">
        <f t="shared" si="14"/>
        <v>0</v>
      </c>
      <c r="L21" s="56">
        <f t="shared" si="15"/>
        <v>0</v>
      </c>
      <c r="M21" s="56">
        <f t="shared" si="16"/>
        <v>0</v>
      </c>
    </row>
    <row r="22" spans="1:14" ht="17.25" thickBot="1" x14ac:dyDescent="0.35">
      <c r="A22" s="3"/>
      <c r="B22" s="44"/>
      <c r="C22" s="49">
        <v>0</v>
      </c>
      <c r="D22" s="31">
        <v>0</v>
      </c>
      <c r="E22" s="31">
        <v>2023</v>
      </c>
      <c r="F22" s="31">
        <v>50</v>
      </c>
      <c r="G22" s="46">
        <v>0</v>
      </c>
      <c r="H22" s="54">
        <f t="shared" si="11"/>
        <v>2023</v>
      </c>
      <c r="I22" s="55">
        <f t="shared" si="12"/>
        <v>3641.4</v>
      </c>
      <c r="J22" s="56">
        <f t="shared" si="13"/>
        <v>0</v>
      </c>
      <c r="K22" s="56">
        <f t="shared" si="14"/>
        <v>0</v>
      </c>
      <c r="L22" s="56">
        <f t="shared" si="15"/>
        <v>0</v>
      </c>
      <c r="M22" s="56">
        <f t="shared" si="16"/>
        <v>0</v>
      </c>
    </row>
    <row r="23" spans="1:14" ht="17.25" thickBot="1" x14ac:dyDescent="0.35">
      <c r="A23" s="3"/>
      <c r="B23" s="45"/>
      <c r="C23" s="49">
        <v>0</v>
      </c>
      <c r="D23" s="31">
        <v>0</v>
      </c>
      <c r="E23" s="31">
        <v>2023</v>
      </c>
      <c r="F23" s="31">
        <v>50</v>
      </c>
      <c r="G23" s="46">
        <v>0</v>
      </c>
      <c r="H23" s="54">
        <f t="shared" si="11"/>
        <v>2023</v>
      </c>
      <c r="I23" s="55">
        <f t="shared" si="12"/>
        <v>3641.4</v>
      </c>
      <c r="J23" s="56">
        <f t="shared" si="13"/>
        <v>0</v>
      </c>
      <c r="K23" s="56">
        <f t="shared" si="14"/>
        <v>0</v>
      </c>
      <c r="L23" s="56">
        <f t="shared" si="15"/>
        <v>0</v>
      </c>
      <c r="M23" s="56">
        <f t="shared" si="16"/>
        <v>0</v>
      </c>
    </row>
    <row r="24" spans="1:14" ht="17.25" thickBot="1" x14ac:dyDescent="0.35">
      <c r="B24" s="45"/>
      <c r="C24" s="49">
        <v>0</v>
      </c>
      <c r="D24" s="31">
        <v>0</v>
      </c>
      <c r="E24" s="31">
        <v>2023</v>
      </c>
      <c r="F24" s="31">
        <v>50</v>
      </c>
      <c r="G24" s="46">
        <v>0</v>
      </c>
      <c r="H24" s="54">
        <f t="shared" si="11"/>
        <v>2023</v>
      </c>
      <c r="I24" s="55">
        <f t="shared" si="12"/>
        <v>3641.4</v>
      </c>
      <c r="J24" s="56">
        <f t="shared" si="13"/>
        <v>0</v>
      </c>
      <c r="K24" s="56">
        <f>ROUND((G24-J24),0)</f>
        <v>0</v>
      </c>
      <c r="L24" s="56">
        <f t="shared" si="15"/>
        <v>0</v>
      </c>
      <c r="M24" s="56">
        <f t="shared" si="16"/>
        <v>0</v>
      </c>
    </row>
    <row r="25" spans="1:14" ht="17.25" thickBot="1" x14ac:dyDescent="0.35">
      <c r="A25" s="3"/>
      <c r="B25" s="45"/>
      <c r="C25" s="49">
        <v>0</v>
      </c>
      <c r="D25" s="31">
        <v>0</v>
      </c>
      <c r="E25" s="31">
        <v>2023</v>
      </c>
      <c r="F25" s="31">
        <v>50</v>
      </c>
      <c r="G25" s="46">
        <v>0</v>
      </c>
      <c r="H25" s="54">
        <f t="shared" si="11"/>
        <v>2023</v>
      </c>
      <c r="I25" s="55">
        <f t="shared" si="12"/>
        <v>3641.4</v>
      </c>
      <c r="J25" s="56">
        <f t="shared" si="13"/>
        <v>0</v>
      </c>
      <c r="K25" s="56">
        <f t="shared" si="14"/>
        <v>0</v>
      </c>
      <c r="L25" s="56">
        <f t="shared" si="15"/>
        <v>0</v>
      </c>
      <c r="M25" s="56">
        <f t="shared" si="16"/>
        <v>0</v>
      </c>
    </row>
    <row r="26" spans="1:14" ht="17.25" thickBot="1" x14ac:dyDescent="0.35">
      <c r="B26" s="45"/>
      <c r="C26" s="49">
        <v>0</v>
      </c>
      <c r="D26" s="31">
        <v>0</v>
      </c>
      <c r="E26" s="31">
        <v>2023</v>
      </c>
      <c r="F26" s="31">
        <v>50</v>
      </c>
      <c r="G26" s="46">
        <v>0</v>
      </c>
      <c r="H26" s="54">
        <f t="shared" si="11"/>
        <v>2023</v>
      </c>
      <c r="I26" s="55">
        <f t="shared" si="12"/>
        <v>3641.4</v>
      </c>
      <c r="J26" s="56">
        <f t="shared" si="13"/>
        <v>0</v>
      </c>
      <c r="K26" s="56">
        <f t="shared" si="14"/>
        <v>0</v>
      </c>
      <c r="L26" s="56">
        <f t="shared" si="15"/>
        <v>0</v>
      </c>
      <c r="M26" s="56">
        <f t="shared" si="16"/>
        <v>0</v>
      </c>
    </row>
    <row r="27" spans="1:14" x14ac:dyDescent="0.3">
      <c r="B27" s="8"/>
      <c r="C27" s="40"/>
      <c r="D27" s="41"/>
      <c r="E27" s="41"/>
      <c r="F27" s="41"/>
      <c r="G27" s="42"/>
      <c r="H27" s="9"/>
      <c r="I27" s="9"/>
      <c r="J27" s="15"/>
      <c r="K27" s="15"/>
      <c r="L27" s="15">
        <f>SUM(L7:L26)</f>
        <v>1681073</v>
      </c>
      <c r="M27" s="15">
        <f>SUM(M7:M26)</f>
        <v>3280200</v>
      </c>
    </row>
    <row r="28" spans="1:14" hidden="1" x14ac:dyDescent="0.3">
      <c r="B28" s="8"/>
      <c r="C28" s="40"/>
      <c r="D28" s="41"/>
      <c r="E28" s="41"/>
      <c r="F28" s="41"/>
      <c r="G28" s="42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0"/>
      <c r="D29" s="41"/>
      <c r="E29" s="41"/>
      <c r="F29" s="41"/>
      <c r="G29" s="42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0"/>
      <c r="D30" s="41"/>
      <c r="E30" s="41"/>
      <c r="F30" s="41"/>
      <c r="G30" s="42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0"/>
      <c r="D31" s="41"/>
      <c r="E31" s="41"/>
      <c r="F31" s="41"/>
      <c r="G31" s="42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0"/>
      <c r="D32" s="41"/>
      <c r="E32" s="41"/>
      <c r="F32" s="41"/>
      <c r="G32" s="42"/>
      <c r="H32" s="10"/>
      <c r="I32" s="10"/>
      <c r="J32" s="14"/>
      <c r="K32" s="14"/>
      <c r="L32" s="14"/>
      <c r="M32" s="14"/>
      <c r="N32" s="10"/>
    </row>
    <row r="33" spans="2:15" x14ac:dyDescent="0.3">
      <c r="B33" s="47"/>
      <c r="C33" s="17"/>
      <c r="D33" s="7"/>
      <c r="E33" s="7"/>
      <c r="F33" s="19"/>
      <c r="H33" s="12"/>
      <c r="K33" s="18"/>
      <c r="M33" s="62"/>
      <c r="N33" s="64"/>
      <c r="O33" s="63"/>
    </row>
    <row r="34" spans="2:15" x14ac:dyDescent="0.3">
      <c r="C34" s="7" t="s">
        <v>22</v>
      </c>
      <c r="D34" s="7"/>
      <c r="E34" s="72"/>
      <c r="F34" s="69"/>
      <c r="H34" s="12"/>
      <c r="J34" s="19"/>
      <c r="K34" s="6"/>
      <c r="L34" s="62"/>
      <c r="M34" s="64"/>
      <c r="N34" s="64"/>
    </row>
    <row r="35" spans="2:15" x14ac:dyDescent="0.3">
      <c r="B35" s="2" t="s">
        <v>16</v>
      </c>
      <c r="C35" s="57">
        <f>C4</f>
        <v>5960000</v>
      </c>
      <c r="D35" s="66"/>
      <c r="E35" s="17"/>
      <c r="F35" s="70"/>
      <c r="G35" s="17"/>
      <c r="H35" s="18"/>
      <c r="I35" s="16"/>
      <c r="J35" s="61"/>
      <c r="K35" s="17"/>
      <c r="L35" s="68"/>
      <c r="M35" s="64"/>
      <c r="N35" s="63"/>
    </row>
    <row r="36" spans="2:15" x14ac:dyDescent="0.3">
      <c r="B36" s="2" t="s">
        <v>17</v>
      </c>
      <c r="C36" s="57">
        <f>L27</f>
        <v>1681073</v>
      </c>
      <c r="D36" s="66"/>
      <c r="E36" s="17"/>
      <c r="F36" s="70">
        <v>5960000</v>
      </c>
      <c r="G36" s="17">
        <v>5602400</v>
      </c>
      <c r="H36" s="18">
        <f>F36-G36</f>
        <v>357600</v>
      </c>
      <c r="I36" s="16"/>
      <c r="K36" s="18"/>
    </row>
    <row r="37" spans="2:15" x14ac:dyDescent="0.3">
      <c r="B37" s="75" t="s">
        <v>12</v>
      </c>
      <c r="C37" s="76">
        <f>C35+C36</f>
        <v>7641073</v>
      </c>
      <c r="D37" s="27"/>
      <c r="E37" s="67"/>
      <c r="F37" s="16">
        <v>1681073</v>
      </c>
      <c r="G37" s="17">
        <v>1740054</v>
      </c>
      <c r="H37" s="57">
        <f>G37-F37</f>
        <v>58981</v>
      </c>
      <c r="K37" s="77">
        <v>238.4</v>
      </c>
    </row>
    <row r="38" spans="2:15" ht="33" x14ac:dyDescent="0.3">
      <c r="B38" s="11" t="s">
        <v>13</v>
      </c>
      <c r="C38" s="57">
        <f>ROUND((C37*0.85),0)</f>
        <v>6494912</v>
      </c>
      <c r="D38" s="27"/>
      <c r="E38" s="71"/>
      <c r="F38" s="16"/>
      <c r="H38" s="59"/>
      <c r="I38" s="16"/>
      <c r="J38" s="6" t="s">
        <v>25</v>
      </c>
      <c r="K38" s="77">
        <v>19800</v>
      </c>
    </row>
    <row r="39" spans="2:15" hidden="1" x14ac:dyDescent="0.3">
      <c r="B39" s="25" t="s">
        <v>11</v>
      </c>
      <c r="C39" s="57">
        <f>C37*0.8</f>
        <v>6112858.4000000004</v>
      </c>
      <c r="D39" s="27"/>
      <c r="F39" s="16"/>
      <c r="H39" s="58"/>
    </row>
    <row r="40" spans="2:15" hidden="1" x14ac:dyDescent="0.3">
      <c r="B40" s="26"/>
      <c r="C40" s="57">
        <f>ROUNDUP(C39,0)</f>
        <v>6112859</v>
      </c>
      <c r="D40" s="18"/>
      <c r="F40" s="16"/>
      <c r="H40" s="58"/>
    </row>
    <row r="41" spans="2:15" hidden="1" x14ac:dyDescent="0.3">
      <c r="B41" s="26"/>
      <c r="C41" s="57">
        <f>C40-C39</f>
        <v>0.59999999962747097</v>
      </c>
      <c r="D41" s="27"/>
      <c r="F41" s="16"/>
      <c r="H41" s="58"/>
    </row>
    <row r="42" spans="2:15" x14ac:dyDescent="0.3">
      <c r="B42" s="11" t="s">
        <v>14</v>
      </c>
      <c r="C42" s="57">
        <f>ROUND((C37*0.7),0)</f>
        <v>5348751</v>
      </c>
      <c r="D42" s="27"/>
      <c r="F42" s="16"/>
      <c r="H42" s="59"/>
      <c r="K42" s="77">
        <f>K38*K37</f>
        <v>4720320</v>
      </c>
      <c r="L42" s="17">
        <f>C36</f>
        <v>1681073</v>
      </c>
      <c r="M42" s="78">
        <f>SUM(K42:L42)</f>
        <v>6401393</v>
      </c>
    </row>
    <row r="43" spans="2:15" hidden="1" x14ac:dyDescent="0.3">
      <c r="B43" s="6" t="s">
        <v>11</v>
      </c>
      <c r="C43" s="57" t="e">
        <f>#REF!</f>
        <v>#REF!</v>
      </c>
      <c r="D43" s="27"/>
      <c r="F43" s="16"/>
      <c r="H43" s="59"/>
    </row>
    <row r="44" spans="2:15" hidden="1" x14ac:dyDescent="0.3">
      <c r="B44" s="25"/>
      <c r="C44" s="57" t="e">
        <f>ROUNDUP(C43,0)</f>
        <v>#REF!</v>
      </c>
      <c r="D44" s="27">
        <f>C46*0.85</f>
        <v>2369944.5</v>
      </c>
      <c r="H44" s="59"/>
    </row>
    <row r="45" spans="2:15" hidden="1" x14ac:dyDescent="0.3">
      <c r="B45" s="25"/>
      <c r="C45" s="57" t="e">
        <f>C44-C43</f>
        <v>#REF!</v>
      </c>
      <c r="H45" s="59"/>
    </row>
    <row r="46" spans="2:15" x14ac:dyDescent="0.3">
      <c r="B46" s="11" t="s">
        <v>18</v>
      </c>
      <c r="C46" s="57">
        <f>M27*0.85</f>
        <v>2788170</v>
      </c>
      <c r="D46" s="65"/>
      <c r="H46" s="59"/>
      <c r="J46" s="65"/>
      <c r="M46" s="33"/>
    </row>
    <row r="47" spans="2:15" x14ac:dyDescent="0.3">
      <c r="B47" s="2" t="s">
        <v>24</v>
      </c>
      <c r="C47" s="65">
        <f>C37*0.025/12</f>
        <v>15918.902083333334</v>
      </c>
      <c r="M47" s="33"/>
    </row>
    <row r="48" spans="2:15" x14ac:dyDescent="0.3">
      <c r="H48" s="32"/>
      <c r="M48" s="33"/>
    </row>
    <row r="49" spans="5:13" x14ac:dyDescent="0.3">
      <c r="K49" s="34"/>
      <c r="M49" s="33"/>
    </row>
    <row r="50" spans="5:13" x14ac:dyDescent="0.3">
      <c r="E50" s="65"/>
      <c r="K50" s="34"/>
      <c r="M50" s="33"/>
    </row>
    <row r="51" spans="5:13" x14ac:dyDescent="0.3">
      <c r="F51" s="1"/>
      <c r="H51" s="32"/>
      <c r="K51" s="34"/>
      <c r="M51" s="33"/>
    </row>
    <row r="52" spans="5:13" x14ac:dyDescent="0.3">
      <c r="F52" s="1"/>
      <c r="K52" s="34"/>
      <c r="M52" s="33"/>
    </row>
    <row r="53" spans="5:13" x14ac:dyDescent="0.3">
      <c r="F53" s="65"/>
      <c r="K53" s="34"/>
      <c r="M53" s="33"/>
    </row>
    <row r="54" spans="5:13" x14ac:dyDescent="0.3">
      <c r="F54" s="65"/>
      <c r="K54" s="34"/>
      <c r="M54" s="33"/>
    </row>
    <row r="55" spans="5:13" x14ac:dyDescent="0.3">
      <c r="K55" s="34"/>
      <c r="M55" s="33"/>
    </row>
    <row r="67" spans="6:9" x14ac:dyDescent="0.3">
      <c r="F67" s="35"/>
      <c r="G67" s="35"/>
      <c r="H67" s="35"/>
      <c r="I67" s="11"/>
    </row>
    <row r="68" spans="6:9" x14ac:dyDescent="0.3">
      <c r="F68" s="33"/>
      <c r="G68" s="1"/>
      <c r="H68" s="33"/>
    </row>
    <row r="69" spans="6:9" x14ac:dyDescent="0.3">
      <c r="F69" s="33"/>
      <c r="G69" s="33"/>
      <c r="H69" s="36"/>
    </row>
    <row r="70" spans="6:9" x14ac:dyDescent="0.3">
      <c r="F70" s="33"/>
      <c r="G70" s="33"/>
      <c r="H70" s="33"/>
    </row>
    <row r="71" spans="6:9" x14ac:dyDescent="0.3">
      <c r="F71" s="33"/>
      <c r="G71" s="37"/>
      <c r="H71" s="33"/>
    </row>
    <row r="72" spans="6:9" x14ac:dyDescent="0.3">
      <c r="F72" s="33"/>
      <c r="G72" s="33"/>
      <c r="H72" s="33"/>
    </row>
    <row r="73" spans="6:9" x14ac:dyDescent="0.3">
      <c r="F73" s="33"/>
      <c r="G73" s="33"/>
      <c r="H73" s="33"/>
    </row>
    <row r="74" spans="6:9" x14ac:dyDescent="0.3">
      <c r="F74" s="33"/>
      <c r="G74" s="33"/>
      <c r="H74" s="33"/>
    </row>
    <row r="75" spans="6:9" x14ac:dyDescent="0.3">
      <c r="F75" s="33"/>
      <c r="G75" s="33"/>
      <c r="H75" s="33"/>
    </row>
    <row r="76" spans="6:9" x14ac:dyDescent="0.3">
      <c r="F76" s="33"/>
      <c r="G76" s="33"/>
      <c r="H76" s="33"/>
    </row>
    <row r="77" spans="6:9" x14ac:dyDescent="0.3">
      <c r="F77" s="33"/>
      <c r="G77" s="33"/>
      <c r="H77" s="33"/>
    </row>
    <row r="83" spans="6:6" x14ac:dyDescent="0.3">
      <c r="F83" s="38"/>
    </row>
    <row r="84" spans="6:6" x14ac:dyDescent="0.3">
      <c r="F84" s="38"/>
    </row>
    <row r="85" spans="6:6" x14ac:dyDescent="0.3">
      <c r="F85" s="38"/>
    </row>
    <row r="86" spans="6:6" x14ac:dyDescent="0.3">
      <c r="F86" s="38"/>
    </row>
    <row r="87" spans="6:6" x14ac:dyDescent="0.3">
      <c r="F87" s="38"/>
    </row>
    <row r="88" spans="6:6" x14ac:dyDescent="0.3">
      <c r="F88" s="38"/>
    </row>
    <row r="89" spans="6:6" x14ac:dyDescent="0.3">
      <c r="F89" s="38"/>
    </row>
    <row r="90" spans="6:6" x14ac:dyDescent="0.3">
      <c r="F90" s="38"/>
    </row>
    <row r="91" spans="6:6" x14ac:dyDescent="0.3">
      <c r="F91" s="38"/>
    </row>
    <row r="92" spans="6:6" x14ac:dyDescent="0.3">
      <c r="F92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5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2023-09-08T08:45:33Z</dcterms:modified>
</cp:coreProperties>
</file>