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Mohemmad Ali Road Branch_Neeraj Ravindra Angara\"/>
    </mc:Choice>
  </mc:AlternateContent>
  <xr:revisionPtr revIDLastSave="0" documentId="13_ncr:1_{ECFDDBC7-3A91-49B8-84C4-E9583E5D2F73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P10" i="4"/>
  <c r="Q11" i="4"/>
  <c r="C25" i="23"/>
  <c r="N15" i="24"/>
  <c r="N17" i="24"/>
  <c r="N16" i="24"/>
  <c r="N14" i="24"/>
  <c r="N13" i="24"/>
  <c r="N12" i="24"/>
  <c r="G31" i="4"/>
  <c r="G33" i="4"/>
  <c r="E33" i="4"/>
  <c r="D39" i="4"/>
  <c r="D37" i="4"/>
  <c r="P4" i="4"/>
  <c r="B4" i="4" s="1"/>
  <c r="C4" i="4" s="1"/>
  <c r="D4" i="4" s="1"/>
  <c r="D35" i="4"/>
  <c r="P2" i="4"/>
  <c r="P3" i="4"/>
  <c r="B3" i="4" s="1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<sst xmlns="http://schemas.openxmlformats.org/spreadsheetml/2006/main" count="133" uniqueCount="89">
  <si>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</si>
  <si>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</si>
  <si>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</si>
  <si>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</si>
  <si>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</si>
  <si>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</si>
  <si>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</si>
  <si>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</si>
  <si>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</si>
  <si>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</si>
  <si>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</si>
  <si>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</si>
  <si>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</si>
  <si>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</si>
  <si>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</si>
  <si>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</si>
  <si>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</si>
  <si>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</si>
  <si>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</si>
  <si>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</si>
  <si>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</si>
  <si>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</si>
  <si>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</si>
  <si>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</si>
  <si>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</si>
  <si>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</si>
  <si>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</si>
  <si>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</si>
  <si>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</si>
  <si>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</si>
  <si>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</si>
  <si>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</si>
  <si>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</si>
  <si>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</si>
  <si>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</si>
  <si>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</si>
  <si>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</si>
  <si>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</si>
  <si>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</si>
  <si>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</si>
  <si>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</si>
  <si>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</si>
  <si>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</si>
  <si>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</si>
  <si>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</si>
  <si>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</si>
  <si>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</si>
  <si>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</si>
  <si>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</si>
  <si>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</si>
  <si>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</si>
  <si>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</si>
  <si>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</si>
  <si>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</si>
  <si>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</si>
  <si>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</si>
  <si>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</si>
  <si>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</si>
  <si>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</si>
  <si>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</si>
  <si>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</si>
  <si>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</si>
  <si>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</si>
  <si>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</si>
  <si>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</si>
  <si>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</si>
  <si>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</si>
  <si>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</si>
  <si>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</si>
  <si>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</si>
  <si>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</si>
  <si>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</si>
  <si>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</si>
  <si>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</si>
  <si>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</si>
  <si>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</si>
  <si>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</si>
  <si>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</si>
  <si>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</si>
  <si>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</si>
  <si>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</si>
  <si>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</si>
  <si>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</si>
  <si>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</si>
  <si>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- 2005</t>
  </si>
  <si>
    <t>REF REPO - 2018</t>
  </si>
  <si>
    <t>ACA</t>
  </si>
  <si>
    <t>RATE ON BUA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</si>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</sst>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46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E624A-341E-4A48-7A58-E140CBA9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BFB7F-D174-4803-15F7-E32673BD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221148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99383-54CB-FA6A-0324-41B50CC7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51548" cy="8964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192569</xdr:colOff>
      <xdr:row>95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6190C-EADE-7B0C-B98A-8F7603D3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822969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43C43-C33C-53EF-FD81-9D44D48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8484C-8331-49F4-0104-FE515BEB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13044-363A-C084-B9A4-8DC00FFA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0D5E7-3594-C2E9-ACFE-60329B6D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294630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C3*5%</f>
        <v>14731.5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309361.5</v>
      </c>
      <c r="D5" s="59" t="s">
        <v>62</v>
      </c>
      <c r="E5" s="60">
        <f>C5/10.764</f>
        <v>28740.384615384617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133680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175681.5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142302.01500000001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275982.01500000001</v>
      </c>
      <c r="D9" s="59" t="s">
        <v>62</v>
      </c>
      <c r="E9" s="60">
        <f>C9/10.764</f>
        <v>25639.354793756971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H1" workbookViewId="0">
      <selection activeCell="N12" sqref="N1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20.92</v>
      </c>
      <c r="M5" s="42">
        <v>9.3000000000000007</v>
      </c>
      <c r="N5" s="59">
        <f t="shared" ref="N5:N17" si="6">L5*M5</f>
        <v>194.55600000000004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19.63</v>
      </c>
      <c r="M6" s="42">
        <v>6</v>
      </c>
      <c r="N6" s="42">
        <f t="shared" si="6"/>
        <v>117.78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19.52</v>
      </c>
      <c r="M7" s="42">
        <v>9.9600000000000009</v>
      </c>
      <c r="N7" s="59">
        <f t="shared" si="6"/>
        <v>194.41920000000002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18.96</v>
      </c>
      <c r="M8" s="42">
        <v>10.46</v>
      </c>
      <c r="N8" s="59">
        <f t="shared" si="6"/>
        <v>198.32160000000002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7.6</v>
      </c>
      <c r="M9" s="42">
        <v>4.5</v>
      </c>
      <c r="N9" s="59">
        <f t="shared" si="6"/>
        <v>34.199999999999996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8</v>
      </c>
      <c r="M10" s="42">
        <v>4.9000000000000004</v>
      </c>
      <c r="N10" s="59">
        <f t="shared" si="6"/>
        <v>39.200000000000003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6.7</v>
      </c>
      <c r="M11" s="42">
        <v>4</v>
      </c>
      <c r="N11" s="59">
        <f t="shared" si="6"/>
        <v>26.8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16.68</v>
      </c>
      <c r="M12" s="42">
        <v>9.23</v>
      </c>
      <c r="N12" s="42">
        <f t="shared" si="6"/>
        <v>153.9564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16.13</v>
      </c>
      <c r="M13" s="42">
        <v>11.35</v>
      </c>
      <c r="N13" s="42">
        <f t="shared" si="6"/>
        <v>183.07549999999998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>
        <v>4.9000000000000004</v>
      </c>
      <c r="M14" s="42">
        <v>7.5</v>
      </c>
      <c r="N14" s="42">
        <f t="shared" si="6"/>
        <v>36.75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>SUM(N5:N14)</f>
        <v>1179.0587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2">
        <f t="shared" si="6"/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2">
        <f t="shared" si="6"/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58500</v>
      </c>
      <c r="D3" s="22" t="s">
        <v>75</v>
      </c>
      <c r="E3" s="6" t="s">
        <v>71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55500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2023</v>
      </c>
    </row>
    <row r="8" spans="1:5" x14ac:dyDescent="0.25">
      <c r="A8" s="15" t="s">
        <v>18</v>
      </c>
      <c r="B8" s="23"/>
      <c r="C8" s="24">
        <f>C9-C7</f>
        <v>41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854.99999999999989</v>
      </c>
      <c r="D12" s="22"/>
    </row>
    <row r="13" spans="1:5" x14ac:dyDescent="0.25">
      <c r="A13" s="15" t="s">
        <v>22</v>
      </c>
      <c r="B13" s="18"/>
      <c r="C13" s="19">
        <f>C6-C12</f>
        <v>2145</v>
      </c>
      <c r="D13" s="22"/>
    </row>
    <row r="14" spans="1:5" x14ac:dyDescent="0.25">
      <c r="A14" s="15" t="s">
        <v>15</v>
      </c>
      <c r="B14" s="18"/>
      <c r="C14" s="19">
        <f>C5</f>
        <v>55500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57645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ABUA</v>
      </c>
      <c r="B18" s="7"/>
      <c r="C18" s="29">
        <v>1180</v>
      </c>
      <c r="D18" s="24"/>
    </row>
    <row r="19" spans="1:5" x14ac:dyDescent="0.25">
      <c r="A19" s="15" t="s">
        <v>73</v>
      </c>
      <c r="B19" s="6"/>
      <c r="C19" s="30">
        <f>C18*C16</f>
        <v>68021100</v>
      </c>
      <c r="D19" s="31"/>
      <c r="E19" s="66"/>
    </row>
    <row r="20" spans="1:5" x14ac:dyDescent="0.25">
      <c r="A20" s="15" t="s">
        <v>24</v>
      </c>
      <c r="C20" s="32">
        <f>C19*90%</f>
        <v>61218990</v>
      </c>
      <c r="D20" s="30"/>
    </row>
    <row r="21" spans="1:5" x14ac:dyDescent="0.25">
      <c r="A21" s="15" t="s">
        <v>25</v>
      </c>
      <c r="C21" s="32">
        <f>C19*80%</f>
        <v>54416880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3540000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C19*0.03/12</f>
        <v>170052.75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1250</v>
      </c>
      <c r="C2" s="4">
        <f t="shared" ref="C2:C16" si="1">B2*1.2</f>
        <v>1500</v>
      </c>
      <c r="D2" s="4">
        <f t="shared" ref="D2:D16" si="2">C2*1.2</f>
        <v>1800</v>
      </c>
      <c r="E2" s="5">
        <f t="shared" ref="E2:E16" si="3">R2</f>
        <v>80000000</v>
      </c>
      <c r="F2" s="4">
        <f t="shared" ref="F2:F15" si="4">ROUND((E2/B2),0)</f>
        <v>64000</v>
      </c>
      <c r="G2" s="76">
        <f t="shared" ref="G2:G15" si="5">ROUND((E2/C2),0)</f>
        <v>53333</v>
      </c>
      <c r="H2" s="76">
        <f t="shared" ref="H2:H15" si="6">ROUND((E2/D2),0)</f>
        <v>44444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1250</v>
      </c>
      <c r="R2" s="78">
        <v>80000000</v>
      </c>
      <c r="S2" s="2"/>
    </row>
    <row r="3" spans="1:19" x14ac:dyDescent="0.25">
      <c r="A3" s="4">
        <v>2</v>
      </c>
      <c r="B3" s="4">
        <f t="shared" si="0"/>
        <v>1000</v>
      </c>
      <c r="C3" s="4">
        <f t="shared" si="1"/>
        <v>1200</v>
      </c>
      <c r="D3" s="4">
        <f t="shared" si="2"/>
        <v>1440</v>
      </c>
      <c r="E3" s="5">
        <f t="shared" si="3"/>
        <v>60000000</v>
      </c>
      <c r="F3" s="4">
        <f t="shared" si="4"/>
        <v>60000</v>
      </c>
      <c r="G3" s="76">
        <f t="shared" si="5"/>
        <v>50000</v>
      </c>
      <c r="H3" s="76">
        <f t="shared" si="6"/>
        <v>41667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1000</v>
      </c>
      <c r="R3" s="78">
        <v>60000000</v>
      </c>
      <c r="S3" s="2"/>
    </row>
    <row r="4" spans="1:19" x14ac:dyDescent="0.25">
      <c r="A4" s="4">
        <v>3</v>
      </c>
      <c r="B4" s="4">
        <f t="shared" si="0"/>
        <v>1250</v>
      </c>
      <c r="C4" s="4">
        <f t="shared" si="1"/>
        <v>1500</v>
      </c>
      <c r="D4" s="4">
        <f t="shared" si="2"/>
        <v>1800</v>
      </c>
      <c r="E4" s="5">
        <f t="shared" si="3"/>
        <v>75000000</v>
      </c>
      <c r="F4" s="4">
        <f t="shared" si="4"/>
        <v>60000</v>
      </c>
      <c r="G4" s="4">
        <f t="shared" si="5"/>
        <v>50000</v>
      </c>
      <c r="H4" s="4">
        <f t="shared" si="6"/>
        <v>41667</v>
      </c>
      <c r="I4" s="4">
        <f t="shared" si="7"/>
        <v>0</v>
      </c>
      <c r="J4" s="4">
        <f t="shared" si="8"/>
        <v>0</v>
      </c>
      <c r="O4">
        <v>0</v>
      </c>
      <c r="P4">
        <f t="shared" ref="P4" si="10">O4/1.2</f>
        <v>0</v>
      </c>
      <c r="Q4">
        <v>1250</v>
      </c>
      <c r="R4" s="2">
        <v>75000000</v>
      </c>
      <c r="S4" s="2"/>
    </row>
    <row r="5" spans="1:19" x14ac:dyDescent="0.25">
      <c r="A5" s="4">
        <v>4</v>
      </c>
      <c r="B5" s="4">
        <f t="shared" si="0"/>
        <v>752</v>
      </c>
      <c r="C5" s="4">
        <f t="shared" si="1"/>
        <v>902.4</v>
      </c>
      <c r="D5" s="4">
        <f t="shared" si="2"/>
        <v>1082.8799999999999</v>
      </c>
      <c r="E5" s="5">
        <f t="shared" si="3"/>
        <v>41000000</v>
      </c>
      <c r="F5" s="4">
        <f t="shared" si="4"/>
        <v>54521</v>
      </c>
      <c r="G5" s="4">
        <f t="shared" si="5"/>
        <v>45434</v>
      </c>
      <c r="H5" s="4">
        <f t="shared" si="6"/>
        <v>37862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752</v>
      </c>
      <c r="R5" s="2">
        <v>41000000</v>
      </c>
      <c r="S5" s="2"/>
    </row>
    <row r="6" spans="1:19" x14ac:dyDescent="0.25">
      <c r="A6" s="4">
        <v>5</v>
      </c>
      <c r="B6" s="4">
        <f t="shared" si="0"/>
        <v>1100</v>
      </c>
      <c r="C6" s="4">
        <f t="shared" si="1"/>
        <v>1320</v>
      </c>
      <c r="D6" s="4">
        <f t="shared" si="2"/>
        <v>1584</v>
      </c>
      <c r="E6" s="5">
        <f t="shared" si="3"/>
        <v>82500000</v>
      </c>
      <c r="F6" s="4">
        <f t="shared" si="4"/>
        <v>75000</v>
      </c>
      <c r="G6" s="74">
        <f t="shared" si="5"/>
        <v>62500</v>
      </c>
      <c r="H6" s="74">
        <f t="shared" si="6"/>
        <v>52083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1100</v>
      </c>
      <c r="R6" s="75">
        <v>82500000</v>
      </c>
      <c r="S6" s="2"/>
    </row>
    <row r="7" spans="1:19" x14ac:dyDescent="0.25">
      <c r="A7" s="4">
        <v>6</v>
      </c>
      <c r="B7" s="4">
        <f t="shared" si="0"/>
        <v>1150</v>
      </c>
      <c r="C7" s="4">
        <f t="shared" si="1"/>
        <v>1380</v>
      </c>
      <c r="D7" s="4">
        <f t="shared" si="2"/>
        <v>1656</v>
      </c>
      <c r="E7" s="5">
        <f t="shared" si="3"/>
        <v>85000000</v>
      </c>
      <c r="F7" s="4">
        <f t="shared" si="4"/>
        <v>73913</v>
      </c>
      <c r="G7" s="74">
        <f t="shared" si="5"/>
        <v>61594</v>
      </c>
      <c r="H7" s="74">
        <f t="shared" si="6"/>
        <v>51329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1150</v>
      </c>
      <c r="R7" s="75">
        <v>85000000</v>
      </c>
      <c r="S7" s="2"/>
    </row>
    <row r="8" spans="1:19" x14ac:dyDescent="0.25">
      <c r="A8" s="4">
        <v>7</v>
      </c>
      <c r="B8" s="4">
        <f t="shared" si="0"/>
        <v>1350</v>
      </c>
      <c r="C8" s="4">
        <f t="shared" si="1"/>
        <v>1620</v>
      </c>
      <c r="D8" s="4">
        <f t="shared" si="2"/>
        <v>1944</v>
      </c>
      <c r="E8" s="5">
        <f t="shared" si="3"/>
        <v>80000000</v>
      </c>
      <c r="F8" s="4">
        <f t="shared" si="4"/>
        <v>59259</v>
      </c>
      <c r="G8" s="4">
        <f t="shared" si="5"/>
        <v>49383</v>
      </c>
      <c r="H8" s="4">
        <f t="shared" si="6"/>
        <v>41152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1350</v>
      </c>
      <c r="R8" s="2">
        <v>80000000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1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88</v>
      </c>
      <c r="G27" s="53">
        <v>1224</v>
      </c>
    </row>
    <row r="28" spans="1:19" s="10" customFormat="1" x14ac:dyDescent="0.25">
      <c r="C28" s="68" t="s">
        <v>74</v>
      </c>
      <c r="D28" s="68"/>
      <c r="F28" s="53" t="s">
        <v>86</v>
      </c>
      <c r="G28" s="53">
        <v>983</v>
      </c>
    </row>
    <row r="29" spans="1:19" s="10" customFormat="1" x14ac:dyDescent="0.25">
      <c r="C29" s="68" t="s">
        <v>1</v>
      </c>
      <c r="D29" s="68"/>
      <c r="F29" s="53" t="s">
        <v>71</v>
      </c>
      <c r="G29" s="53">
        <v>1180</v>
      </c>
      <c r="H29" s="10">
        <f>G29/G28</f>
        <v>1.2004069175991863</v>
      </c>
    </row>
    <row r="30" spans="1:19" s="10" customFormat="1" x14ac:dyDescent="0.25">
      <c r="F30" s="53" t="s">
        <v>72</v>
      </c>
      <c r="G30" s="53">
        <v>69000</v>
      </c>
    </row>
    <row r="31" spans="1:19" s="10" customFormat="1" x14ac:dyDescent="0.25">
      <c r="C31" s="71" t="s">
        <v>85</v>
      </c>
      <c r="D31" s="71"/>
      <c r="F31" s="71" t="s">
        <v>73</v>
      </c>
      <c r="G31" s="71">
        <f>G28*G30</f>
        <v>67827000</v>
      </c>
      <c r="H31" s="10" t="e">
        <f>G31/D29</f>
        <v>#DIV/0!</v>
      </c>
    </row>
    <row r="32" spans="1:19" s="10" customFormat="1" x14ac:dyDescent="0.25">
      <c r="C32" s="71" t="s">
        <v>86</v>
      </c>
      <c r="D32" s="71">
        <v>732</v>
      </c>
      <c r="F32" s="71" t="s">
        <v>24</v>
      </c>
      <c r="G32" s="71">
        <f>G31*90%</f>
        <v>61044300</v>
      </c>
    </row>
    <row r="33" spans="3:7" s="10" customFormat="1" x14ac:dyDescent="0.25">
      <c r="C33" s="71" t="s">
        <v>76</v>
      </c>
      <c r="D33" s="71">
        <v>879</v>
      </c>
      <c r="E33" s="10">
        <f>D33/D32</f>
        <v>1.2008196721311475</v>
      </c>
      <c r="F33" s="71" t="s">
        <v>25</v>
      </c>
      <c r="G33" s="71">
        <f>G31*80%</f>
        <v>54261600</v>
      </c>
    </row>
    <row r="34" spans="3:7" s="10" customFormat="1" x14ac:dyDescent="0.25">
      <c r="C34" s="71" t="s">
        <v>87</v>
      </c>
      <c r="D34" s="71">
        <v>58415</v>
      </c>
    </row>
    <row r="35" spans="3:7" s="10" customFormat="1" x14ac:dyDescent="0.25">
      <c r="C35" s="71" t="s">
        <v>73</v>
      </c>
      <c r="D35" s="71">
        <f>D33*D34</f>
        <v>51346785</v>
      </c>
    </row>
    <row r="36" spans="3:7" s="10" customFormat="1" x14ac:dyDescent="0.25"/>
    <row r="37" spans="3:7" s="10" customFormat="1" x14ac:dyDescent="0.25">
      <c r="D37" s="10">
        <f>D35/D32</f>
        <v>70145.881147540989</v>
      </c>
    </row>
    <row r="38" spans="3:7" s="10" customFormat="1" x14ac:dyDescent="0.25"/>
    <row r="39" spans="3:7" s="10" customFormat="1" x14ac:dyDescent="0.25">
      <c r="D39" s="10">
        <f>D34*1.1</f>
        <v>64256.500000000007</v>
      </c>
    </row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7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2023-09-09T06:14:18Z</dcterms:modified>
</cp:coreProperties>
</file>