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375"/>
  <workbookPr filterPrivacy="1" defaultThemeVersion="124226"/>
  <xr:revisionPtr revIDLastSave="0" documentId="13_ncr:1_{251417C9-2C3B-4D86-A227-65D5EA69C47F}" xr6:coauthVersionLast="36" xr6:coauthVersionMax="36" xr10:uidLastSave="{00000000-0000-0000-0000-000000000000}"/>
  <bookViews>
    <workbookView xWindow="0" yWindow="0" windowWidth="28800" windowHeight="12105" activeTab="1" xr2:uid="{00000000-000D-0000-FFFF-FFFF00000000}"/>
  </bookViews>
  <sheets>
    <sheet name="2001" sheetId="4" r:id="rId1"/>
    <sheet name="2010 RR" sheetId="8" r:id="rId2"/>
    <sheet name="2001-rate" sheetId="5" r:id="rId3"/>
    <sheet name="2022-RR" sheetId="6" r:id="rId4"/>
    <sheet name="Area page" sheetId="7" r:id="rId5"/>
  </sheets>
  <calcPr calcId="191029"/>
</workbook>
</file>

<file path=xl/calcChain.xml><?xml version="1.0" encoding="utf-8"?>
<calcChain xmlns="http://schemas.openxmlformats.org/spreadsheetml/2006/main">
  <c r="C33" i="8" l="1"/>
  <c r="C32" i="4"/>
  <c r="C26" i="8" l="1"/>
  <c r="C19" i="8"/>
  <c r="H9" i="8"/>
  <c r="H8" i="8"/>
  <c r="F3" i="4"/>
  <c r="C8" i="8" l="1"/>
  <c r="U36" i="8" l="1"/>
  <c r="C21" i="8"/>
  <c r="C14" i="8"/>
  <c r="C12" i="8"/>
  <c r="C17" i="8" s="1"/>
  <c r="C6" i="8"/>
  <c r="D6" i="8" s="1"/>
  <c r="F3" i="8"/>
  <c r="C15" i="8" l="1"/>
  <c r="C23" i="8"/>
  <c r="F23" i="8" l="1"/>
  <c r="F24" i="8" s="1"/>
  <c r="E23" i="8"/>
  <c r="E25" i="8" s="1"/>
  <c r="E26" i="8" s="1"/>
  <c r="E28" i="8" s="1"/>
  <c r="C25" i="8" s="1"/>
  <c r="F4" i="4"/>
  <c r="C28" i="8" l="1"/>
  <c r="C32" i="8" s="1"/>
  <c r="C8" i="4"/>
  <c r="C12" i="4" s="1"/>
  <c r="C35" i="8" l="1"/>
  <c r="C19" i="4"/>
  <c r="C21" i="4" l="1"/>
  <c r="T34" i="4" l="1"/>
  <c r="C14" i="4" l="1"/>
  <c r="C6" i="4"/>
  <c r="C15" i="4" l="1"/>
  <c r="C17" i="4" l="1"/>
  <c r="C23" i="4" s="1"/>
  <c r="E23" i="4" l="1"/>
  <c r="F23" i="4"/>
  <c r="F24" i="4" s="1"/>
  <c r="C26" i="4" s="1"/>
  <c r="E25" i="4"/>
  <c r="E26" i="4" s="1"/>
  <c r="E28" i="4" l="1"/>
  <c r="C25" i="4" l="1"/>
  <c r="C28" i="4" l="1"/>
  <c r="C33" i="4" l="1"/>
</calcChain>
</file>

<file path=xl/sharedStrings.xml><?xml version="1.0" encoding="utf-8"?>
<sst xmlns="http://schemas.openxmlformats.org/spreadsheetml/2006/main" count="88" uniqueCount="55">
  <si>
    <t>Year of Construction</t>
  </si>
  <si>
    <t>Age of Building</t>
  </si>
  <si>
    <t>Depreciation</t>
  </si>
  <si>
    <t>Amount of Depreciation</t>
  </si>
  <si>
    <t>Depreciated Fair Market Value</t>
  </si>
  <si>
    <t>Stamp Duty</t>
  </si>
  <si>
    <t>Registration Charges</t>
  </si>
  <si>
    <t xml:space="preserve"> Cost of Acquisition</t>
  </si>
  <si>
    <t>Total Cost of Acquisition</t>
  </si>
  <si>
    <t>Indexed Cost of Acquisition</t>
  </si>
  <si>
    <t>Value of Property as on Year</t>
  </si>
  <si>
    <t>Current Year</t>
  </si>
  <si>
    <t>Sq.FT.</t>
  </si>
  <si>
    <t>Sq.M.</t>
  </si>
  <si>
    <t>Ready Reckoner</t>
  </si>
  <si>
    <t xml:space="preserve">RR 2001 </t>
  </si>
  <si>
    <t>Area of Flat</t>
  </si>
  <si>
    <t>Cost of Construction of Flat</t>
  </si>
  <si>
    <t>Flat</t>
  </si>
  <si>
    <t>Rate for Cost of Construction (For Flat)</t>
  </si>
  <si>
    <t xml:space="preserve">Total </t>
  </si>
  <si>
    <t>Value of the flat (BU area * Rate)</t>
  </si>
  <si>
    <t xml:space="preserve">stamp duty </t>
  </si>
  <si>
    <t>registration ch - 1%</t>
  </si>
  <si>
    <t>1. Rate Increase by 5% if the property is located on above 5th floor</t>
  </si>
  <si>
    <t>2. For car parking 25% rate of Ready reckoner.</t>
  </si>
  <si>
    <t xml:space="preserve">3. Considered lowest range. Above 10 lakh stamp duty is 8%. </t>
  </si>
  <si>
    <t>Page No.</t>
  </si>
  <si>
    <t>Zone No.</t>
  </si>
  <si>
    <t>Rate</t>
  </si>
  <si>
    <t>maximum</t>
  </si>
  <si>
    <t xml:space="preserve">4. Registration charges 1% or Maximum 20000/- </t>
  </si>
  <si>
    <t xml:space="preserve">{(100-10) x20}/60.00 </t>
  </si>
  <si>
    <t>bua</t>
  </si>
  <si>
    <t>ca - agreemetn</t>
  </si>
  <si>
    <t xml:space="preserve">{(100-10) x32}/60.00 </t>
  </si>
  <si>
    <t>10 lakhs</t>
  </si>
  <si>
    <t>stamp duty - 8%</t>
  </si>
  <si>
    <t>Allotment Letter</t>
  </si>
  <si>
    <t xml:space="preserve">Agreemetn </t>
  </si>
  <si>
    <t>RR2010</t>
  </si>
  <si>
    <t>107/514</t>
  </si>
  <si>
    <t>29.09.2022</t>
  </si>
  <si>
    <t>cost inflation Index - 2022-23</t>
  </si>
  <si>
    <t>cost inflation Index - 2010-11</t>
  </si>
  <si>
    <t>Agreemet Date</t>
  </si>
  <si>
    <t>2010-2022</t>
  </si>
  <si>
    <t>soc. Registration</t>
  </si>
  <si>
    <t>2.50 to 5 lakhs</t>
  </si>
  <si>
    <t>stamp duty - 3%</t>
  </si>
  <si>
    <t>Rate - 8th Floor - 5%</t>
  </si>
  <si>
    <t>cost inflation Index - 2010-11 (Allotment Letter)</t>
  </si>
  <si>
    <t>Varsha Prabhu - 2001 - 2010</t>
  </si>
  <si>
    <t>cost inflation Index - 2001</t>
  </si>
  <si>
    <t>Varsha Prabhu - 2010 - 2023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</si>
</sst>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8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u/>
      <sz val="20"/>
      <color theme="1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CC"/>
      </patternFill>
    </fill>
    <fill>
      <patternFill patternType="solid">
        <fgColor theme="0"/>
        <bgColor indexed="64"/>
      </patternFill>
    </fill>
  </fills>
  <borders count="14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thin">
        <color rgb="FFB2B2B2"/>
      </bottom>
      <diagonal/>
    </border>
    <border>
      <left/>
      <right/>
      <top style="medium">
        <color indexed="64"/>
      </top>
      <bottom style="thin">
        <color rgb="FFB2B2B2"/>
      </bottom>
      <diagonal/>
    </border>
    <border>
      <left/>
      <right style="medium">
        <color indexed="64"/>
      </right>
      <top style="medium">
        <color indexed="64"/>
      </top>
      <bottom style="thin">
        <color rgb="FFB2B2B2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4" fillId="0" borderId="0" applyFont="0" applyFill="0" applyBorder="0" applyAlignment="0" applyProtection="0"/>
    <xf numFmtId="0" fontId="4" fillId="8" borderId="1" applyNumberFormat="0" applyFont="0" applyAlignment="0" applyProtection="0"/>
  </cellStyleXfs>
  <cellXfs count="97">
    <xf numFmtId="0" fontId="0" fillId="0" borderId="0" xfId="0"/>
    <xf numFmtId="43" fontId="0" fillId="0" borderId="0" xfId="1" applyFont="1"/>
    <xf numFmtId="43" fontId="0" fillId="0" borderId="0" xfId="0" applyNumberFormat="1"/>
    <xf numFmtId="49" fontId="0" fillId="0" borderId="0" xfId="0" applyNumberFormat="1"/>
    <xf numFmtId="0" fontId="5" fillId="0" borderId="0" xfId="0" applyFont="1"/>
    <xf numFmtId="43" fontId="5" fillId="0" borderId="0" xfId="1" applyFont="1"/>
    <xf numFmtId="0" fontId="2" fillId="0" borderId="0" xfId="0" applyFont="1" applyAlignment="1">
      <alignment horizontal="center"/>
    </xf>
    <xf numFmtId="2" fontId="2" fillId="0" borderId="0" xfId="0" applyNumberFormat="1" applyFont="1" applyAlignment="1">
      <alignment horizontal="center"/>
    </xf>
    <xf numFmtId="3" fontId="0" fillId="0" borderId="0" xfId="0" applyNumberFormat="1"/>
    <xf numFmtId="0" fontId="6" fillId="3" borderId="0" xfId="0" applyFont="1" applyFill="1" applyBorder="1" applyAlignment="1">
      <alignment horizontal="right"/>
    </xf>
    <xf numFmtId="10" fontId="0" fillId="0" borderId="0" xfId="0" applyNumberFormat="1"/>
    <xf numFmtId="43" fontId="2" fillId="0" borderId="0" xfId="1" applyFont="1"/>
    <xf numFmtId="43" fontId="2" fillId="0" borderId="0" xfId="0" applyNumberFormat="1" applyFont="1"/>
    <xf numFmtId="43" fontId="2" fillId="7" borderId="2" xfId="1" applyFont="1" applyFill="1" applyBorder="1"/>
    <xf numFmtId="0" fontId="0" fillId="4" borderId="3" xfId="0" applyFill="1" applyBorder="1"/>
    <xf numFmtId="0" fontId="0" fillId="5" borderId="7" xfId="0" applyFill="1" applyBorder="1"/>
    <xf numFmtId="0" fontId="0" fillId="5" borderId="0" xfId="0" applyFill="1" applyBorder="1"/>
    <xf numFmtId="0" fontId="0" fillId="5" borderId="3" xfId="0" applyFill="1" applyBorder="1"/>
    <xf numFmtId="0" fontId="0" fillId="5" borderId="0" xfId="0" applyFill="1" applyBorder="1" applyAlignment="1">
      <alignment horizontal="right"/>
    </xf>
    <xf numFmtId="0" fontId="0" fillId="5" borderId="3" xfId="0" applyFill="1" applyBorder="1" applyAlignment="1">
      <alignment horizontal="right"/>
    </xf>
    <xf numFmtId="43" fontId="0" fillId="5" borderId="3" xfId="1" applyFont="1" applyFill="1" applyBorder="1" applyAlignment="1">
      <alignment horizontal="right"/>
    </xf>
    <xf numFmtId="0" fontId="0" fillId="5" borderId="7" xfId="0" applyFill="1" applyBorder="1" applyAlignment="1">
      <alignment horizontal="center" vertical="top"/>
    </xf>
    <xf numFmtId="0" fontId="2" fillId="3" borderId="7" xfId="0" applyFont="1" applyFill="1" applyBorder="1"/>
    <xf numFmtId="0" fontId="0" fillId="3" borderId="0" xfId="0" applyFill="1" applyBorder="1"/>
    <xf numFmtId="43" fontId="0" fillId="3" borderId="3" xfId="1" applyFont="1" applyFill="1" applyBorder="1"/>
    <xf numFmtId="0" fontId="0" fillId="3" borderId="3" xfId="0" applyFill="1" applyBorder="1"/>
    <xf numFmtId="0" fontId="0" fillId="3" borderId="7" xfId="0" applyFill="1" applyBorder="1"/>
    <xf numFmtId="0" fontId="0" fillId="3" borderId="7" xfId="0" applyFont="1" applyFill="1" applyBorder="1"/>
    <xf numFmtId="2" fontId="1" fillId="3" borderId="3" xfId="0" applyNumberFormat="1" applyFont="1" applyFill="1" applyBorder="1"/>
    <xf numFmtId="10" fontId="0" fillId="3" borderId="3" xfId="1" applyNumberFormat="1" applyFont="1" applyFill="1" applyBorder="1"/>
    <xf numFmtId="43" fontId="0" fillId="5" borderId="3" xfId="0" applyNumberFormat="1" applyFill="1" applyBorder="1"/>
    <xf numFmtId="0" fontId="0" fillId="6" borderId="7" xfId="0" applyFill="1" applyBorder="1"/>
    <xf numFmtId="0" fontId="0" fillId="6" borderId="0" xfId="0" applyFill="1" applyBorder="1"/>
    <xf numFmtId="0" fontId="0" fillId="6" borderId="3" xfId="0" applyFill="1" applyBorder="1"/>
    <xf numFmtId="0" fontId="6" fillId="6" borderId="7" xfId="0" applyFont="1" applyFill="1" applyBorder="1"/>
    <xf numFmtId="0" fontId="6" fillId="6" borderId="0" xfId="0" applyFont="1" applyFill="1" applyBorder="1"/>
    <xf numFmtId="43" fontId="6" fillId="6" borderId="3" xfId="1" applyFont="1" applyFill="1" applyBorder="1"/>
    <xf numFmtId="0" fontId="6" fillId="0" borderId="7" xfId="0" applyFont="1" applyBorder="1"/>
    <xf numFmtId="0" fontId="6" fillId="0" borderId="0" xfId="0" applyFont="1" applyBorder="1"/>
    <xf numFmtId="0" fontId="6" fillId="0" borderId="3" xfId="0" applyFont="1" applyBorder="1"/>
    <xf numFmtId="0" fontId="6" fillId="5" borderId="7" xfId="0" applyFont="1" applyFill="1" applyBorder="1"/>
    <xf numFmtId="0" fontId="6" fillId="5" borderId="0" xfId="0" applyFont="1" applyFill="1" applyBorder="1"/>
    <xf numFmtId="43" fontId="6" fillId="5" borderId="3" xfId="0" applyNumberFormat="1" applyFont="1" applyFill="1" applyBorder="1"/>
    <xf numFmtId="0" fontId="1" fillId="5" borderId="7" xfId="0" applyFont="1" applyFill="1" applyBorder="1"/>
    <xf numFmtId="0" fontId="1" fillId="5" borderId="0" xfId="0" applyFont="1" applyFill="1" applyBorder="1"/>
    <xf numFmtId="43" fontId="1" fillId="5" borderId="3" xfId="0" applyNumberFormat="1" applyFont="1" applyFill="1" applyBorder="1"/>
    <xf numFmtId="0" fontId="2" fillId="2" borderId="7" xfId="0" applyFont="1" applyFill="1" applyBorder="1"/>
    <xf numFmtId="0" fontId="2" fillId="2" borderId="0" xfId="0" applyFont="1" applyFill="1" applyBorder="1"/>
    <xf numFmtId="43" fontId="2" fillId="2" borderId="3" xfId="0" applyNumberFormat="1" applyFont="1" applyFill="1" applyBorder="1"/>
    <xf numFmtId="0" fontId="1" fillId="5" borderId="3" xfId="0" applyFont="1" applyFill="1" applyBorder="1"/>
    <xf numFmtId="43" fontId="0" fillId="3" borderId="3" xfId="0" applyNumberFormat="1" applyFill="1" applyBorder="1"/>
    <xf numFmtId="0" fontId="0" fillId="7" borderId="7" xfId="0" applyFill="1" applyBorder="1"/>
    <xf numFmtId="0" fontId="0" fillId="7" borderId="0" xfId="0" applyFill="1" applyBorder="1"/>
    <xf numFmtId="0" fontId="0" fillId="7" borderId="8" xfId="0" applyFill="1" applyBorder="1"/>
    <xf numFmtId="0" fontId="0" fillId="7" borderId="9" xfId="0" applyFill="1" applyBorder="1"/>
    <xf numFmtId="43" fontId="0" fillId="7" borderId="2" xfId="1" applyFont="1" applyFill="1" applyBorder="1"/>
    <xf numFmtId="0" fontId="6" fillId="0" borderId="0" xfId="0" applyFont="1" applyFill="1" applyBorder="1" applyAlignment="1">
      <alignment horizontal="center"/>
    </xf>
    <xf numFmtId="43" fontId="0" fillId="0" borderId="0" xfId="0" applyNumberFormat="1" applyFill="1"/>
    <xf numFmtId="0" fontId="6" fillId="2" borderId="10" xfId="0" applyFont="1" applyFill="1" applyBorder="1" applyAlignment="1">
      <alignment horizontal="center"/>
    </xf>
    <xf numFmtId="0" fontId="0" fillId="2" borderId="10" xfId="0" applyFill="1" applyBorder="1"/>
    <xf numFmtId="43" fontId="0" fillId="2" borderId="10" xfId="0" applyNumberFormat="1" applyFill="1" applyBorder="1"/>
    <xf numFmtId="0" fontId="0" fillId="2" borderId="10" xfId="0" applyFill="1" applyBorder="1" applyAlignment="1">
      <alignment horizontal="right" vertical="center"/>
    </xf>
    <xf numFmtId="0" fontId="0" fillId="0" borderId="10" xfId="0" applyBorder="1"/>
    <xf numFmtId="43" fontId="0" fillId="0" borderId="10" xfId="1" applyFont="1" applyBorder="1"/>
    <xf numFmtId="43" fontId="0" fillId="0" borderId="10" xfId="0" applyNumberFormat="1" applyBorder="1"/>
    <xf numFmtId="0" fontId="1" fillId="0" borderId="0" xfId="0" applyFont="1"/>
    <xf numFmtId="0" fontId="0" fillId="5" borderId="7" xfId="0" applyFill="1" applyBorder="1" applyAlignment="1">
      <alignment horizontal="center" vertical="top"/>
    </xf>
    <xf numFmtId="0" fontId="2" fillId="9" borderId="7" xfId="0" applyFont="1" applyFill="1" applyBorder="1"/>
    <xf numFmtId="0" fontId="2" fillId="9" borderId="0" xfId="0" applyFont="1" applyFill="1" applyBorder="1"/>
    <xf numFmtId="43" fontId="2" fillId="9" borderId="3" xfId="0" applyNumberFormat="1" applyFont="1" applyFill="1" applyBorder="1"/>
    <xf numFmtId="0" fontId="0" fillId="9" borderId="0" xfId="0" applyFill="1"/>
    <xf numFmtId="43" fontId="0" fillId="9" borderId="0" xfId="0" applyNumberFormat="1" applyFill="1"/>
    <xf numFmtId="43" fontId="0" fillId="9" borderId="0" xfId="1" applyFont="1" applyFill="1"/>
    <xf numFmtId="0" fontId="2" fillId="7" borderId="7" xfId="0" applyFont="1" applyFill="1" applyBorder="1"/>
    <xf numFmtId="0" fontId="2" fillId="7" borderId="0" xfId="0" applyFont="1" applyFill="1"/>
    <xf numFmtId="43" fontId="0" fillId="3" borderId="3" xfId="1" applyFont="1" applyFill="1" applyBorder="1" applyAlignment="1">
      <alignment horizontal="right"/>
    </xf>
    <xf numFmtId="0" fontId="0" fillId="0" borderId="0" xfId="0" applyAlignment="1">
      <alignment horizontal="center"/>
    </xf>
    <xf numFmtId="0" fontId="7" fillId="8" borderId="4" xfId="2" applyFont="1" applyBorder="1" applyAlignment="1"/>
    <xf numFmtId="0" fontId="7" fillId="8" borderId="5" xfId="2" applyFont="1" applyBorder="1" applyAlignment="1"/>
    <xf numFmtId="0" fontId="7" fillId="8" borderId="6" xfId="2" applyFont="1" applyBorder="1" applyAlignment="1"/>
    <xf numFmtId="0" fontId="0" fillId="7" borderId="7" xfId="0" applyFont="1" applyFill="1" applyBorder="1"/>
    <xf numFmtId="0" fontId="0" fillId="7" borderId="0" xfId="0" applyFont="1" applyFill="1" applyBorder="1"/>
    <xf numFmtId="43" fontId="4" fillId="7" borderId="3" xfId="1" applyFont="1" applyFill="1" applyBorder="1"/>
    <xf numFmtId="43" fontId="2" fillId="3" borderId="3" xfId="1" applyFont="1" applyFill="1" applyBorder="1"/>
    <xf numFmtId="0" fontId="7" fillId="8" borderId="4" xfId="2" applyFont="1" applyBorder="1" applyAlignment="1">
      <alignment horizontal="center"/>
    </xf>
    <xf numFmtId="0" fontId="7" fillId="8" borderId="5" xfId="2" applyFont="1" applyBorder="1" applyAlignment="1">
      <alignment horizontal="center"/>
    </xf>
    <xf numFmtId="0" fontId="7" fillId="8" borderId="6" xfId="2" applyFont="1" applyBorder="1" applyAlignment="1">
      <alignment horizontal="center"/>
    </xf>
    <xf numFmtId="0" fontId="3" fillId="4" borderId="7" xfId="0" applyFont="1" applyFill="1" applyBorder="1" applyAlignment="1">
      <alignment horizontal="center"/>
    </xf>
    <xf numFmtId="0" fontId="3" fillId="4" borderId="0" xfId="0" applyFont="1" applyFill="1" applyBorder="1" applyAlignment="1">
      <alignment horizontal="center"/>
    </xf>
    <xf numFmtId="0" fontId="0" fillId="5" borderId="7" xfId="0" applyFill="1" applyBorder="1" applyAlignment="1">
      <alignment horizontal="center" vertical="top"/>
    </xf>
    <xf numFmtId="0" fontId="5" fillId="0" borderId="0" xfId="0" applyFont="1" applyAlignment="1">
      <alignment horizontal="left"/>
    </xf>
    <xf numFmtId="0" fontId="6" fillId="2" borderId="11" xfId="0" applyFont="1" applyFill="1" applyBorder="1" applyAlignment="1">
      <alignment horizontal="center" vertical="center"/>
    </xf>
    <xf numFmtId="0" fontId="6" fillId="2" borderId="12" xfId="0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0" fillId="0" borderId="11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2" xfId="0" applyBorder="1" applyAlignment="1">
      <alignment horizontal="center"/>
    </xf>
  </cellXfs>
  <cellStyles count="3">
    <cellStyle name="Comma" xfId="1" builtinId="3"/>
    <cellStyle name="Normal" xfId="0" builtinId="0"/>
    <cellStyle name="Note" xfId="2" builtinId="1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42</xdr:row>
      <xdr:rowOff>174491</xdr:rowOff>
    </xdr:from>
    <xdr:to>
      <xdr:col>9</xdr:col>
      <xdr:colOff>191365</xdr:colOff>
      <xdr:row>79</xdr:row>
      <xdr:rowOff>154126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8612520"/>
          <a:ext cx="11643777" cy="7028135"/>
        </a:xfrm>
        <a:prstGeom prst="rect">
          <a:avLst/>
        </a:prstGeom>
      </xdr:spPr>
    </xdr:pic>
    <xdr:clientData/>
  </xdr:twoCellAnchor>
  <xdr:twoCellAnchor editAs="oneCell">
    <xdr:from>
      <xdr:col>6</xdr:col>
      <xdr:colOff>898871</xdr:colOff>
      <xdr:row>43</xdr:row>
      <xdr:rowOff>170489</xdr:rowOff>
    </xdr:from>
    <xdr:to>
      <xdr:col>26</xdr:col>
      <xdr:colOff>109639</xdr:colOff>
      <xdr:row>82</xdr:row>
      <xdr:rowOff>55275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668550" y="8824632"/>
          <a:ext cx="13066041" cy="731428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422621</xdr:colOff>
      <xdr:row>10</xdr:row>
      <xdr:rowOff>24092</xdr:rowOff>
    </xdr:from>
    <xdr:to>
      <xdr:col>21</xdr:col>
      <xdr:colOff>34802</xdr:colOff>
      <xdr:row>45</xdr:row>
      <xdr:rowOff>62398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D5A1125-DC1E-4CA6-AC65-9B81AEB21B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242771" y="2071967"/>
          <a:ext cx="9918231" cy="6743906"/>
        </a:xfrm>
        <a:prstGeom prst="rect">
          <a:avLst/>
        </a:prstGeom>
      </xdr:spPr>
    </xdr:pic>
    <xdr:clientData/>
  </xdr:twoCellAnchor>
  <xdr:twoCellAnchor editAs="oneCell">
    <xdr:from>
      <xdr:col>7</xdr:col>
      <xdr:colOff>380439</xdr:colOff>
      <xdr:row>42</xdr:row>
      <xdr:rowOff>166407</xdr:rowOff>
    </xdr:from>
    <xdr:to>
      <xdr:col>24</xdr:col>
      <xdr:colOff>308784</xdr:colOff>
      <xdr:row>81</xdr:row>
      <xdr:rowOff>51193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E526DA6-3F7F-4CE3-A093-9EE891058F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200589" y="7967382"/>
          <a:ext cx="12063195" cy="731428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FDAAA32-D69B-4C40-9BC7-55CC0957A0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28</xdr:col>
      <xdr:colOff>550164</xdr:colOff>
      <xdr:row>55</xdr:row>
      <xdr:rowOff>189214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C87099B-4FA9-4D2D-80AC-CAE1DA8E58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81000"/>
          <a:ext cx="18285714" cy="102857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T38"/>
  <sheetViews>
    <sheetView zoomScale="85" zoomScaleNormal="85" workbookViewId="0">
      <selection activeCell="C33" sqref="C33"/>
    </sheetView>
  </sheetViews>
  <sheetFormatPr defaultRowHeight="15" x14ac:dyDescent="0.25"/>
  <cols>
    <col min="1" max="1" width="18.140625" customWidth="1"/>
    <col min="2" max="2" width="26.140625" customWidth="1"/>
    <col min="3" max="3" width="22.5703125" customWidth="1"/>
    <col min="4" max="4" width="18.5703125" customWidth="1"/>
    <col min="5" max="5" width="16.140625" customWidth="1"/>
    <col min="6" max="6" width="21.5703125" customWidth="1"/>
    <col min="7" max="7" width="18" customWidth="1"/>
    <col min="8" max="8" width="17.140625" customWidth="1"/>
    <col min="9" max="9" width="13.42578125" customWidth="1"/>
    <col min="10" max="10" width="12.7109375" customWidth="1"/>
  </cols>
  <sheetData>
    <row r="1" spans="1:12" ht="26.25" x14ac:dyDescent="0.4">
      <c r="A1" s="84" t="s">
        <v>52</v>
      </c>
      <c r="B1" s="85"/>
      <c r="C1" s="86"/>
      <c r="J1" s="77"/>
      <c r="K1" s="78"/>
      <c r="L1" s="79"/>
    </row>
    <row r="2" spans="1:12" ht="15" customHeight="1" x14ac:dyDescent="0.25">
      <c r="A2" s="87" t="s">
        <v>10</v>
      </c>
      <c r="B2" s="88"/>
      <c r="C2" s="14">
        <v>2001</v>
      </c>
      <c r="E2" t="s">
        <v>34</v>
      </c>
      <c r="F2">
        <v>321.25</v>
      </c>
    </row>
    <row r="3" spans="1:12" x14ac:dyDescent="0.25">
      <c r="A3" s="15"/>
      <c r="B3" s="16"/>
      <c r="C3" s="17"/>
      <c r="E3" t="s">
        <v>33</v>
      </c>
      <c r="F3">
        <f>ROUND(F2*1.2,0)</f>
        <v>386</v>
      </c>
      <c r="K3" s="3"/>
    </row>
    <row r="4" spans="1:12" x14ac:dyDescent="0.25">
      <c r="A4" s="15" t="s">
        <v>11</v>
      </c>
      <c r="B4" s="16"/>
      <c r="C4" s="17">
        <v>2001</v>
      </c>
      <c r="F4">
        <f>F3/F2</f>
        <v>1.201556420233463</v>
      </c>
      <c r="G4" s="91" t="s">
        <v>15</v>
      </c>
      <c r="H4" s="92"/>
      <c r="K4" s="76"/>
    </row>
    <row r="5" spans="1:12" x14ac:dyDescent="0.25">
      <c r="A5" s="15" t="s">
        <v>0</v>
      </c>
      <c r="B5" s="16"/>
      <c r="C5" s="17">
        <v>1980</v>
      </c>
      <c r="D5" t="s">
        <v>47</v>
      </c>
      <c r="G5" s="58" t="s">
        <v>27</v>
      </c>
      <c r="H5" s="59">
        <v>49</v>
      </c>
      <c r="J5" s="10"/>
    </row>
    <row r="6" spans="1:12" x14ac:dyDescent="0.25">
      <c r="A6" s="15" t="s">
        <v>1</v>
      </c>
      <c r="B6" s="18"/>
      <c r="C6" s="17">
        <f>C4-C5</f>
        <v>21</v>
      </c>
      <c r="G6" s="58" t="s">
        <v>28</v>
      </c>
      <c r="H6" s="61">
        <v>4</v>
      </c>
    </row>
    <row r="7" spans="1:12" x14ac:dyDescent="0.25">
      <c r="A7" s="89" t="s">
        <v>16</v>
      </c>
      <c r="B7" s="18" t="s">
        <v>12</v>
      </c>
      <c r="C7" s="19" t="s">
        <v>13</v>
      </c>
      <c r="G7" s="58" t="s">
        <v>29</v>
      </c>
      <c r="H7" s="60">
        <v>14000</v>
      </c>
      <c r="I7" s="2"/>
    </row>
    <row r="8" spans="1:12" ht="15.75" customHeight="1" x14ac:dyDescent="0.25">
      <c r="A8" s="89"/>
      <c r="B8" s="18">
        <v>386</v>
      </c>
      <c r="C8" s="20">
        <f>ROUND(B8/10.764,2)</f>
        <v>35.86</v>
      </c>
      <c r="F8" s="1"/>
      <c r="G8" s="56"/>
      <c r="H8" s="57"/>
      <c r="I8" s="2"/>
    </row>
    <row r="9" spans="1:12" ht="15.75" customHeight="1" x14ac:dyDescent="0.25">
      <c r="A9" s="21"/>
      <c r="B9" s="18"/>
      <c r="C9" s="19"/>
      <c r="G9" s="9" t="s">
        <v>20</v>
      </c>
      <c r="H9" s="2"/>
    </row>
    <row r="10" spans="1:12" x14ac:dyDescent="0.25">
      <c r="A10" s="22" t="s">
        <v>19</v>
      </c>
      <c r="B10" s="23"/>
      <c r="C10" s="24">
        <v>5500</v>
      </c>
      <c r="D10" t="s">
        <v>24</v>
      </c>
      <c r="I10" s="2"/>
    </row>
    <row r="11" spans="1:12" x14ac:dyDescent="0.25">
      <c r="A11" s="22"/>
      <c r="B11" s="23"/>
      <c r="C11" s="25"/>
      <c r="D11" t="s">
        <v>25</v>
      </c>
    </row>
    <row r="12" spans="1:12" x14ac:dyDescent="0.25">
      <c r="A12" s="26" t="s">
        <v>17</v>
      </c>
      <c r="B12" s="23"/>
      <c r="C12" s="24">
        <f>ROUND(C8*C10,0)</f>
        <v>197230</v>
      </c>
      <c r="D12" s="2" t="s">
        <v>26</v>
      </c>
      <c r="I12" s="4"/>
      <c r="J12" s="4"/>
    </row>
    <row r="13" spans="1:12" x14ac:dyDescent="0.25">
      <c r="A13" s="26"/>
      <c r="B13" s="23"/>
      <c r="C13" s="24"/>
      <c r="D13" t="s">
        <v>31</v>
      </c>
      <c r="F13" s="6"/>
      <c r="G13" s="6"/>
      <c r="H13" s="6"/>
      <c r="I13" s="4"/>
      <c r="J13" s="4"/>
    </row>
    <row r="14" spans="1:12" x14ac:dyDescent="0.25">
      <c r="A14" s="26" t="s">
        <v>2</v>
      </c>
      <c r="B14" s="23"/>
      <c r="C14" s="25">
        <f>100-10</f>
        <v>90</v>
      </c>
      <c r="F14" s="6"/>
      <c r="G14" s="6"/>
      <c r="H14" s="7"/>
      <c r="I14" s="4"/>
      <c r="J14" s="4"/>
    </row>
    <row r="15" spans="1:12" x14ac:dyDescent="0.25">
      <c r="A15" s="27" t="s">
        <v>32</v>
      </c>
      <c r="B15" s="23"/>
      <c r="C15" s="28">
        <f>C14*C6/60</f>
        <v>31.5</v>
      </c>
      <c r="F15" s="6"/>
      <c r="G15" s="6"/>
      <c r="H15" s="7"/>
      <c r="I15" s="4"/>
      <c r="J15" s="4"/>
    </row>
    <row r="16" spans="1:12" x14ac:dyDescent="0.25">
      <c r="A16" s="26"/>
      <c r="B16" s="23"/>
      <c r="C16" s="29">
        <v>0.315</v>
      </c>
      <c r="G16" s="6"/>
      <c r="H16" s="5"/>
      <c r="I16" s="90"/>
      <c r="J16" s="90"/>
    </row>
    <row r="17" spans="1:10" x14ac:dyDescent="0.25">
      <c r="A17" s="15" t="s">
        <v>3</v>
      </c>
      <c r="B17" s="16"/>
      <c r="C17" s="30">
        <f>ROUND(C12*C16,0)</f>
        <v>62127</v>
      </c>
      <c r="D17" s="2"/>
      <c r="E17" s="2"/>
    </row>
    <row r="18" spans="1:10" x14ac:dyDescent="0.25">
      <c r="A18" s="31" t="s">
        <v>14</v>
      </c>
      <c r="B18" s="32"/>
      <c r="C18" s="33"/>
      <c r="E18" s="1"/>
    </row>
    <row r="19" spans="1:10" x14ac:dyDescent="0.25">
      <c r="A19" s="34" t="s">
        <v>18</v>
      </c>
      <c r="B19" s="35"/>
      <c r="C19" s="36">
        <f>H7</f>
        <v>14000</v>
      </c>
    </row>
    <row r="20" spans="1:10" x14ac:dyDescent="0.25">
      <c r="A20" s="37"/>
      <c r="B20" s="38"/>
      <c r="C20" s="39"/>
    </row>
    <row r="21" spans="1:10" x14ac:dyDescent="0.25">
      <c r="A21" s="40" t="s">
        <v>21</v>
      </c>
      <c r="B21" s="41"/>
      <c r="C21" s="42">
        <f>ROUND(C19*C8,0)</f>
        <v>502040</v>
      </c>
    </row>
    <row r="22" spans="1:10" x14ac:dyDescent="0.25">
      <c r="A22" s="43"/>
      <c r="B22" s="44"/>
      <c r="C22" s="45"/>
      <c r="E22" t="s">
        <v>22</v>
      </c>
      <c r="F22" t="s">
        <v>23</v>
      </c>
    </row>
    <row r="23" spans="1:10" x14ac:dyDescent="0.25">
      <c r="A23" s="46" t="s">
        <v>4</v>
      </c>
      <c r="B23" s="47"/>
      <c r="C23" s="48">
        <f>C21-C17</f>
        <v>439913</v>
      </c>
      <c r="E23" s="2">
        <f>C23</f>
        <v>439913</v>
      </c>
      <c r="F23" s="2">
        <f>C23</f>
        <v>439913</v>
      </c>
      <c r="G23" s="1"/>
    </row>
    <row r="24" spans="1:10" x14ac:dyDescent="0.25">
      <c r="A24" s="43"/>
      <c r="B24" s="44"/>
      <c r="C24" s="49"/>
      <c r="D24" t="s">
        <v>48</v>
      </c>
      <c r="E24" s="2">
        <v>425000</v>
      </c>
      <c r="F24" s="12">
        <f>ROUND(F23*1%,0)</f>
        <v>4399</v>
      </c>
      <c r="G24" s="2"/>
    </row>
    <row r="25" spans="1:10" x14ac:dyDescent="0.25">
      <c r="A25" s="26" t="s">
        <v>5</v>
      </c>
      <c r="B25" s="23"/>
      <c r="C25" s="50">
        <f>E28</f>
        <v>6950</v>
      </c>
      <c r="E25" s="2">
        <f>MROUND(E23-E24,500)</f>
        <v>15000</v>
      </c>
      <c r="F25">
        <v>20000</v>
      </c>
      <c r="G25" t="s">
        <v>30</v>
      </c>
    </row>
    <row r="26" spans="1:10" x14ac:dyDescent="0.25">
      <c r="A26" s="26" t="s">
        <v>6</v>
      </c>
      <c r="B26" s="23"/>
      <c r="C26" s="50">
        <f>F24</f>
        <v>4399</v>
      </c>
      <c r="D26" t="s">
        <v>49</v>
      </c>
      <c r="E26" s="2">
        <f>E25*3%</f>
        <v>450</v>
      </c>
      <c r="G26" s="1"/>
    </row>
    <row r="27" spans="1:10" ht="15.75" thickBot="1" x14ac:dyDescent="0.3">
      <c r="A27" s="26"/>
      <c r="B27" s="23"/>
      <c r="C27" s="25"/>
      <c r="E27" s="1">
        <v>6500</v>
      </c>
      <c r="J27" s="8"/>
    </row>
    <row r="28" spans="1:10" ht="15.75" thickBot="1" x14ac:dyDescent="0.3">
      <c r="A28" s="51" t="s">
        <v>7</v>
      </c>
      <c r="B28" s="52"/>
      <c r="C28" s="13">
        <f>ROUND(C26+C25+C23,0)</f>
        <v>451262</v>
      </c>
      <c r="E28" s="11">
        <f>E26+E27</f>
        <v>6950</v>
      </c>
      <c r="J28" s="8"/>
    </row>
    <row r="29" spans="1:10" x14ac:dyDescent="0.25">
      <c r="A29" s="26" t="s">
        <v>45</v>
      </c>
      <c r="B29" s="23"/>
      <c r="C29" s="75" t="s">
        <v>42</v>
      </c>
      <c r="E29" s="11"/>
      <c r="J29" s="8"/>
    </row>
    <row r="30" spans="1:10" x14ac:dyDescent="0.25">
      <c r="A30" s="26" t="s">
        <v>51</v>
      </c>
      <c r="B30" s="23"/>
      <c r="C30" s="24">
        <v>167</v>
      </c>
      <c r="E30" s="11"/>
      <c r="J30" s="8"/>
    </row>
    <row r="31" spans="1:10" x14ac:dyDescent="0.25">
      <c r="A31" s="26" t="s">
        <v>53</v>
      </c>
      <c r="B31" s="23"/>
      <c r="C31" s="24">
        <v>100</v>
      </c>
      <c r="E31" s="11"/>
      <c r="J31" s="8"/>
    </row>
    <row r="32" spans="1:10" ht="15.75" thickBot="1" x14ac:dyDescent="0.3">
      <c r="A32" s="26" t="s">
        <v>9</v>
      </c>
      <c r="B32" s="23"/>
      <c r="C32" s="24">
        <f>C28*C30/C31</f>
        <v>753607.54</v>
      </c>
      <c r="E32" s="2"/>
      <c r="J32" s="2"/>
    </row>
    <row r="33" spans="1:20" ht="15.75" thickBot="1" x14ac:dyDescent="0.3">
      <c r="A33" s="53"/>
      <c r="B33" s="54"/>
      <c r="C33" s="55">
        <f>ROUND(C32,0)</f>
        <v>753608</v>
      </c>
    </row>
    <row r="34" spans="1:20" x14ac:dyDescent="0.25">
      <c r="T34">
        <f>32.91+37.7</f>
        <v>70.61</v>
      </c>
    </row>
    <row r="38" spans="1:20" x14ac:dyDescent="0.25">
      <c r="C38" s="2"/>
    </row>
  </sheetData>
  <mergeCells count="5">
    <mergeCell ref="A1:C1"/>
    <mergeCell ref="A2:B2"/>
    <mergeCell ref="A7:A8"/>
    <mergeCell ref="I16:J16"/>
    <mergeCell ref="G4:H4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5509FE-72DF-4AEA-BD38-5B6DE23301DA}">
  <dimension ref="A1:U36"/>
  <sheetViews>
    <sheetView tabSelected="1" workbookViewId="0">
      <selection activeCell="C32" sqref="C32"/>
    </sheetView>
  </sheetViews>
  <sheetFormatPr defaultRowHeight="15" x14ac:dyDescent="0.25"/>
  <cols>
    <col min="1" max="1" width="18.140625" customWidth="1"/>
    <col min="2" max="2" width="19.28515625" customWidth="1"/>
    <col min="3" max="3" width="22.5703125" customWidth="1"/>
    <col min="4" max="4" width="18.5703125" customWidth="1"/>
    <col min="5" max="5" width="22.85546875" customWidth="1"/>
    <col min="6" max="6" width="12.85546875" customWidth="1"/>
    <col min="7" max="7" width="18" customWidth="1"/>
    <col min="8" max="8" width="17.140625" customWidth="1"/>
    <col min="9" max="9" width="13.42578125" customWidth="1"/>
    <col min="10" max="10" width="12.7109375" customWidth="1"/>
    <col min="11" max="11" width="19.85546875" customWidth="1"/>
  </cols>
  <sheetData>
    <row r="1" spans="1:12" ht="26.25" x14ac:dyDescent="0.4">
      <c r="A1" s="84" t="s">
        <v>54</v>
      </c>
      <c r="B1" s="85"/>
      <c r="C1" s="86"/>
    </row>
    <row r="2" spans="1:12" x14ac:dyDescent="0.25">
      <c r="A2" s="87" t="s">
        <v>10</v>
      </c>
      <c r="B2" s="88"/>
      <c r="C2" s="14" t="s">
        <v>46</v>
      </c>
      <c r="E2" t="s">
        <v>39</v>
      </c>
      <c r="F2">
        <v>525</v>
      </c>
    </row>
    <row r="3" spans="1:12" x14ac:dyDescent="0.25">
      <c r="A3" s="15"/>
      <c r="B3" s="16"/>
      <c r="C3" s="17"/>
      <c r="E3" t="s">
        <v>33</v>
      </c>
      <c r="F3">
        <f>ROUND(F2*1.2,0)</f>
        <v>630</v>
      </c>
      <c r="L3" s="3"/>
    </row>
    <row r="4" spans="1:12" x14ac:dyDescent="0.25">
      <c r="A4" s="15" t="s">
        <v>11</v>
      </c>
      <c r="B4" s="16"/>
      <c r="C4" s="17">
        <v>2010</v>
      </c>
      <c r="G4" s="91" t="s">
        <v>40</v>
      </c>
      <c r="H4" s="92"/>
      <c r="K4" s="93"/>
      <c r="L4" s="93"/>
    </row>
    <row r="5" spans="1:12" x14ac:dyDescent="0.25">
      <c r="A5" s="15" t="s">
        <v>0</v>
      </c>
      <c r="B5" s="16"/>
      <c r="C5" s="17">
        <v>2010</v>
      </c>
      <c r="D5" t="s">
        <v>38</v>
      </c>
      <c r="G5" s="58" t="s">
        <v>27</v>
      </c>
      <c r="H5" s="59">
        <v>191</v>
      </c>
      <c r="J5" s="10"/>
    </row>
    <row r="6" spans="1:12" x14ac:dyDescent="0.25">
      <c r="A6" s="15" t="s">
        <v>1</v>
      </c>
      <c r="B6" s="18"/>
      <c r="C6" s="17">
        <f>C4-C5</f>
        <v>0</v>
      </c>
      <c r="D6">
        <f>60-C6</f>
        <v>60</v>
      </c>
      <c r="G6" s="58" t="s">
        <v>28</v>
      </c>
      <c r="H6" s="61" t="s">
        <v>41</v>
      </c>
    </row>
    <row r="7" spans="1:12" x14ac:dyDescent="0.25">
      <c r="A7" s="89" t="s">
        <v>16</v>
      </c>
      <c r="B7" s="18" t="s">
        <v>12</v>
      </c>
      <c r="C7" s="19" t="s">
        <v>13</v>
      </c>
      <c r="G7" s="58" t="s">
        <v>29</v>
      </c>
      <c r="H7" s="60">
        <v>40700</v>
      </c>
      <c r="I7" s="2"/>
    </row>
    <row r="8" spans="1:12" x14ac:dyDescent="0.25">
      <c r="A8" s="89"/>
      <c r="B8" s="18">
        <v>630</v>
      </c>
      <c r="C8" s="20">
        <f>ROUND(B8/10.764,2)</f>
        <v>58.53</v>
      </c>
      <c r="F8" s="1"/>
      <c r="G8" s="56" t="s">
        <v>50</v>
      </c>
      <c r="H8" s="60">
        <f>H7*5%</f>
        <v>2035</v>
      </c>
      <c r="I8" s="2"/>
      <c r="K8" s="10"/>
    </row>
    <row r="9" spans="1:12" x14ac:dyDescent="0.25">
      <c r="A9" s="66"/>
      <c r="B9" s="18"/>
      <c r="C9" s="19"/>
      <c r="G9" s="9" t="s">
        <v>29</v>
      </c>
      <c r="H9" s="2">
        <f>H8+H7</f>
        <v>42735</v>
      </c>
      <c r="K9" s="1"/>
    </row>
    <row r="10" spans="1:12" x14ac:dyDescent="0.25">
      <c r="A10" s="22" t="s">
        <v>19</v>
      </c>
      <c r="B10" s="23"/>
      <c r="C10" s="24">
        <v>11000</v>
      </c>
      <c r="D10" t="s">
        <v>24</v>
      </c>
      <c r="I10" s="2"/>
    </row>
    <row r="11" spans="1:12" x14ac:dyDescent="0.25">
      <c r="A11" s="22"/>
      <c r="B11" s="23"/>
      <c r="C11" s="25"/>
      <c r="D11" t="s">
        <v>25</v>
      </c>
    </row>
    <row r="12" spans="1:12" x14ac:dyDescent="0.25">
      <c r="A12" s="26" t="s">
        <v>17</v>
      </c>
      <c r="B12" s="23"/>
      <c r="C12" s="24">
        <f>ROUND(C8*C10,0)</f>
        <v>643830</v>
      </c>
      <c r="D12" s="2" t="s">
        <v>26</v>
      </c>
      <c r="I12" s="4"/>
      <c r="J12" s="4"/>
      <c r="K12" s="4"/>
    </row>
    <row r="13" spans="1:12" x14ac:dyDescent="0.25">
      <c r="A13" s="26"/>
      <c r="B13" s="23"/>
      <c r="C13" s="24"/>
      <c r="D13" t="s">
        <v>31</v>
      </c>
      <c r="F13" s="6"/>
      <c r="G13" s="6"/>
      <c r="H13" s="6"/>
      <c r="I13" s="4"/>
      <c r="J13" s="4"/>
      <c r="K13" s="4"/>
    </row>
    <row r="14" spans="1:12" x14ac:dyDescent="0.25">
      <c r="A14" s="26" t="s">
        <v>2</v>
      </c>
      <c r="B14" s="23"/>
      <c r="C14" s="25">
        <f>100-10</f>
        <v>90</v>
      </c>
      <c r="F14" s="6"/>
      <c r="G14" s="6"/>
      <c r="H14" s="7"/>
      <c r="I14" s="4"/>
      <c r="J14" s="4"/>
      <c r="K14" s="4"/>
    </row>
    <row r="15" spans="1:12" x14ac:dyDescent="0.25">
      <c r="A15" s="27" t="s">
        <v>35</v>
      </c>
      <c r="B15" s="23"/>
      <c r="C15" s="28">
        <f>C14*C6/60</f>
        <v>0</v>
      </c>
      <c r="F15" s="6"/>
      <c r="G15" s="6"/>
      <c r="H15" s="7"/>
      <c r="I15" s="4"/>
      <c r="J15" s="4"/>
      <c r="K15" s="4"/>
    </row>
    <row r="16" spans="1:12" x14ac:dyDescent="0.25">
      <c r="A16" s="26"/>
      <c r="B16" s="23"/>
      <c r="C16" s="29">
        <v>0</v>
      </c>
      <c r="G16" s="6"/>
      <c r="H16" s="5"/>
      <c r="I16" s="90"/>
      <c r="J16" s="90"/>
      <c r="K16" s="90"/>
    </row>
    <row r="17" spans="1:11" x14ac:dyDescent="0.25">
      <c r="A17" s="15" t="s">
        <v>3</v>
      </c>
      <c r="B17" s="16"/>
      <c r="C17" s="30">
        <f>ROUND(C12*C16,0)</f>
        <v>0</v>
      </c>
      <c r="D17" s="2"/>
      <c r="E17" s="2"/>
    </row>
    <row r="18" spans="1:11" x14ac:dyDescent="0.25">
      <c r="A18" s="31" t="s">
        <v>14</v>
      </c>
      <c r="B18" s="32"/>
      <c r="C18" s="33"/>
      <c r="E18" s="1"/>
    </row>
    <row r="19" spans="1:11" x14ac:dyDescent="0.25">
      <c r="A19" s="34" t="s">
        <v>18</v>
      </c>
      <c r="B19" s="35"/>
      <c r="C19" s="36">
        <f>H9</f>
        <v>42735</v>
      </c>
    </row>
    <row r="20" spans="1:11" x14ac:dyDescent="0.25">
      <c r="A20" s="37"/>
      <c r="B20" s="38"/>
      <c r="C20" s="39"/>
    </row>
    <row r="21" spans="1:11" x14ac:dyDescent="0.25">
      <c r="A21" s="40" t="s">
        <v>21</v>
      </c>
      <c r="B21" s="41"/>
      <c r="C21" s="42">
        <f>ROUND(C19*C8,0)</f>
        <v>2501280</v>
      </c>
    </row>
    <row r="22" spans="1:11" x14ac:dyDescent="0.25">
      <c r="A22" s="43"/>
      <c r="B22" s="44"/>
      <c r="C22" s="45"/>
      <c r="E22" t="s">
        <v>22</v>
      </c>
      <c r="F22" t="s">
        <v>23</v>
      </c>
    </row>
    <row r="23" spans="1:11" s="70" customFormat="1" x14ac:dyDescent="0.25">
      <c r="A23" s="67" t="s">
        <v>4</v>
      </c>
      <c r="B23" s="68"/>
      <c r="C23" s="69">
        <f>C21-C17</f>
        <v>2501280</v>
      </c>
      <c r="E23" s="71">
        <f>C23</f>
        <v>2501280</v>
      </c>
      <c r="F23" s="71">
        <f>C23</f>
        <v>2501280</v>
      </c>
      <c r="G23" s="72"/>
    </row>
    <row r="24" spans="1:11" x14ac:dyDescent="0.25">
      <c r="A24" s="43"/>
      <c r="B24" s="44"/>
      <c r="C24" s="49"/>
      <c r="D24" t="s">
        <v>36</v>
      </c>
      <c r="E24" s="2">
        <v>1000000</v>
      </c>
      <c r="F24" s="12">
        <f>ROUND(F23*1%,0)</f>
        <v>25013</v>
      </c>
      <c r="G24" s="2"/>
    </row>
    <row r="25" spans="1:11" x14ac:dyDescent="0.25">
      <c r="A25" s="26" t="s">
        <v>5</v>
      </c>
      <c r="B25" s="23"/>
      <c r="C25" s="50">
        <f>E28</f>
        <v>158852</v>
      </c>
      <c r="E25" s="2">
        <f>ROUND(E23-E24,500)</f>
        <v>1501280</v>
      </c>
      <c r="F25">
        <v>20000</v>
      </c>
      <c r="G25" t="s">
        <v>30</v>
      </c>
    </row>
    <row r="26" spans="1:11" x14ac:dyDescent="0.25">
      <c r="A26" s="26" t="s">
        <v>6</v>
      </c>
      <c r="B26" s="23"/>
      <c r="C26" s="50">
        <f>F25</f>
        <v>20000</v>
      </c>
      <c r="D26" t="s">
        <v>37</v>
      </c>
      <c r="E26" s="2">
        <f>ROUND(E25*8%,0)</f>
        <v>120102</v>
      </c>
      <c r="G26" s="1"/>
      <c r="K26" s="1"/>
    </row>
    <row r="27" spans="1:11" ht="15.75" thickBot="1" x14ac:dyDescent="0.3">
      <c r="A27" s="26"/>
      <c r="B27" s="23"/>
      <c r="C27" s="25"/>
      <c r="E27" s="1">
        <v>38750</v>
      </c>
      <c r="J27" s="8"/>
      <c r="K27" s="8"/>
    </row>
    <row r="28" spans="1:11" ht="15.75" thickBot="1" x14ac:dyDescent="0.3">
      <c r="A28" s="51" t="s">
        <v>7</v>
      </c>
      <c r="B28" s="52"/>
      <c r="C28" s="13">
        <f>ROUND(C26+C25+C23,0)</f>
        <v>2680132</v>
      </c>
      <c r="E28" s="11">
        <f>ROUND(E26+E27,0)</f>
        <v>158852</v>
      </c>
      <c r="J28" s="8"/>
    </row>
    <row r="29" spans="1:11" x14ac:dyDescent="0.25">
      <c r="A29" s="26" t="s">
        <v>45</v>
      </c>
      <c r="B29" s="23"/>
      <c r="C29" s="75" t="s">
        <v>42</v>
      </c>
      <c r="E29" s="2"/>
      <c r="J29" s="8"/>
    </row>
    <row r="30" spans="1:11" x14ac:dyDescent="0.25">
      <c r="A30" s="26" t="s">
        <v>43</v>
      </c>
      <c r="B30" s="23"/>
      <c r="C30" s="24">
        <v>331</v>
      </c>
      <c r="E30" s="2"/>
      <c r="J30" s="8"/>
    </row>
    <row r="31" spans="1:11" x14ac:dyDescent="0.25">
      <c r="A31" s="26" t="s">
        <v>44</v>
      </c>
      <c r="B31" s="23"/>
      <c r="C31" s="24">
        <v>167</v>
      </c>
      <c r="E31" s="2"/>
      <c r="J31" s="8"/>
    </row>
    <row r="32" spans="1:11" x14ac:dyDescent="0.25">
      <c r="A32" s="80" t="s">
        <v>8</v>
      </c>
      <c r="B32" s="81"/>
      <c r="C32" s="82">
        <f>C28*C30/C31</f>
        <v>5312117.9161676643</v>
      </c>
      <c r="D32" s="74"/>
      <c r="J32" s="1"/>
    </row>
    <row r="33" spans="1:21" x14ac:dyDescent="0.25">
      <c r="A33" s="73" t="s">
        <v>8</v>
      </c>
      <c r="B33" s="23"/>
      <c r="C33" s="83">
        <f>ROUND(C32,0)</f>
        <v>5312118</v>
      </c>
      <c r="J33" s="8"/>
    </row>
    <row r="34" spans="1:21" ht="15.75" thickBot="1" x14ac:dyDescent="0.3">
      <c r="A34" s="26"/>
      <c r="B34" s="23"/>
      <c r="C34" s="24"/>
      <c r="E34" s="2"/>
      <c r="J34" s="2"/>
    </row>
    <row r="35" spans="1:21" ht="15.75" thickBot="1" x14ac:dyDescent="0.3">
      <c r="A35" s="53"/>
      <c r="B35" s="54"/>
      <c r="C35" s="55">
        <f>ROUND(C34,0)</f>
        <v>0</v>
      </c>
    </row>
    <row r="36" spans="1:21" x14ac:dyDescent="0.25">
      <c r="U36">
        <f>32.91+37.7</f>
        <v>70.61</v>
      </c>
    </row>
  </sheetData>
  <mergeCells count="6">
    <mergeCell ref="I16:K16"/>
    <mergeCell ref="A1:C1"/>
    <mergeCell ref="A2:B2"/>
    <mergeCell ref="G4:H4"/>
    <mergeCell ref="K4:L4"/>
    <mergeCell ref="A7:A8"/>
  </mergeCells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zoomScaleNormal="100" workbookViewId="0">
      <selection activeCell="B8" sqref="B8"/>
    </sheetView>
  </sheetViews>
  <sheetFormatPr defaultRowHeight="15" x14ac:dyDescent="0.25"/>
  <sheetData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2"/>
  <sheetViews>
    <sheetView topLeftCell="A4" workbookViewId="0">
      <selection activeCell="G11" sqref="G11"/>
    </sheetView>
  </sheetViews>
  <sheetFormatPr defaultRowHeight="15" x14ac:dyDescent="0.25"/>
  <sheetData>
    <row r="2" spans="2:2" x14ac:dyDescent="0.25">
      <c r="B2" s="65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K51:N59"/>
  <sheetViews>
    <sheetView topLeftCell="A52" workbookViewId="0">
      <selection activeCell="A3" sqref="A3"/>
    </sheetView>
  </sheetViews>
  <sheetFormatPr defaultRowHeight="15" x14ac:dyDescent="0.25"/>
  <cols>
    <col min="11" max="11" width="19.140625" bestFit="1" customWidth="1"/>
  </cols>
  <sheetData>
    <row r="51" spans="11:14" x14ac:dyDescent="0.25">
      <c r="K51" s="62"/>
      <c r="L51" s="62"/>
      <c r="M51" s="62"/>
      <c r="N51" s="63"/>
    </row>
    <row r="52" spans="11:14" x14ac:dyDescent="0.25">
      <c r="K52" s="62"/>
      <c r="L52" s="62"/>
      <c r="M52" s="62"/>
      <c r="N52" s="63"/>
    </row>
    <row r="53" spans="11:14" x14ac:dyDescent="0.25">
      <c r="K53" s="62"/>
      <c r="L53" s="62"/>
      <c r="M53" s="62"/>
      <c r="N53" s="63"/>
    </row>
    <row r="54" spans="11:14" x14ac:dyDescent="0.25">
      <c r="K54" s="62"/>
      <c r="L54" s="62"/>
      <c r="M54" s="62"/>
      <c r="N54" s="63"/>
    </row>
    <row r="55" spans="11:14" x14ac:dyDescent="0.25">
      <c r="K55" s="62"/>
      <c r="L55" s="62"/>
      <c r="M55" s="62"/>
      <c r="N55" s="63"/>
    </row>
    <row r="56" spans="11:14" x14ac:dyDescent="0.25">
      <c r="K56" s="62"/>
      <c r="L56" s="62"/>
      <c r="M56" s="62"/>
      <c r="N56" s="63"/>
    </row>
    <row r="57" spans="11:14" x14ac:dyDescent="0.25">
      <c r="K57" s="62"/>
      <c r="L57" s="62"/>
      <c r="M57" s="62"/>
      <c r="N57" s="63"/>
    </row>
    <row r="58" spans="11:14" x14ac:dyDescent="0.25">
      <c r="K58" s="62"/>
      <c r="L58" s="62"/>
      <c r="M58" s="62"/>
      <c r="N58" s="63"/>
    </row>
    <row r="59" spans="11:14" x14ac:dyDescent="0.25">
      <c r="K59" s="94"/>
      <c r="L59" s="95"/>
      <c r="M59" s="96"/>
      <c r="N59" s="64"/>
    </row>
  </sheetData>
  <mergeCells count="1">
    <mergeCell ref="K59:M59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2001</vt:lpstr>
      <vt:lpstr>2010 RR</vt:lpstr>
      <vt:lpstr>2001-rate</vt:lpstr>
      <vt:lpstr>2022-RR</vt:lpstr>
      <vt:lpstr>Area page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2023-09-29T06:14:49Z</dcterms:modified>
</cp:coreProperties>
</file>