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SME Nariman Point_Atri Anand Punjabi\"/>
    </mc:Choice>
  </mc:AlternateContent>
  <xr:revisionPtr revIDLastSave="0" documentId="13_ncr:1_{81FB48DD-5A85-41AB-94E8-29A31F9CC887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2" sheetId="27" r:id="rId15"/>
    <sheet name="Sheet11" sheetId="26" r:id="rId16"/>
    <sheet name="Sheet13" sheetId="28" r:id="rId17"/>
    <sheet name="Sheet14" sheetId="29" r:id="rId18"/>
    <sheet name="Sheet15" sheetId="30" r:id="rId19"/>
    <sheet name="Sheet16" sheetId="31" r:id="rId20"/>
    <sheet name="Sheet17" sheetId="32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5" i="23" l="1"/>
  <c r="H27" i="23"/>
  <c r="H18" i="23"/>
  <c r="F45" i="4"/>
  <c r="F17" i="23"/>
  <c r="C17" i="23"/>
  <c r="F84" i="23"/>
  <c r="F23" i="23"/>
  <c r="F10" i="23"/>
  <c r="F11" i="23" s="1"/>
  <c r="F7" i="23"/>
  <c r="F8" i="23" s="1"/>
  <c r="F6" i="23"/>
  <c r="F5" i="23"/>
  <c r="F14" i="23" s="1"/>
  <c r="F12" i="23" l="1"/>
  <c r="F13" i="23" s="1"/>
  <c r="F16" i="23" s="1"/>
  <c r="F19" i="23" s="1"/>
  <c r="F29" i="23" s="1"/>
  <c r="H40" i="4"/>
  <c r="H38" i="4"/>
  <c r="H37" i="4"/>
  <c r="F31" i="23" l="1"/>
  <c r="F30" i="23"/>
  <c r="F20" i="23"/>
  <c r="F21" i="23"/>
  <c r="F25" i="23"/>
  <c r="H39" i="4"/>
  <c r="H41" i="4" s="1"/>
  <c r="G25" i="4"/>
  <c r="N28" i="24"/>
  <c r="N21" i="24"/>
  <c r="N27" i="24"/>
  <c r="N26" i="24"/>
  <c r="N25" i="24"/>
  <c r="N24" i="24"/>
  <c r="N23" i="24"/>
  <c r="N20" i="24"/>
  <c r="N19" i="24"/>
  <c r="N18" i="24"/>
  <c r="N17" i="24"/>
  <c r="N16" i="24"/>
  <c r="N15" i="24"/>
  <c r="N14" i="24"/>
  <c r="N13" i="24"/>
  <c r="N12" i="24"/>
  <c r="N11" i="24"/>
  <c r="N10" i="24"/>
  <c r="N9" i="24"/>
  <c r="N8" i="24"/>
  <c r="N7" i="24"/>
  <c r="N6" i="24"/>
  <c r="G31" i="4"/>
  <c r="I31" i="4" s="1"/>
  <c r="G29" i="4"/>
  <c r="Q13" i="4"/>
  <c r="Q4" i="4" l="1"/>
  <c r="Q3" i="4"/>
  <c r="Q2" i="4"/>
  <c r="C12" i="25"/>
  <c r="C11" i="25"/>
  <c r="A18" i="23"/>
  <c r="P15" i="4"/>
  <c r="B15" i="4" s="1"/>
  <c r="C15" i="4" s="1"/>
  <c r="D15" i="4" s="1"/>
  <c r="J15" i="4"/>
  <c r="I15" i="4"/>
  <c r="E15" i="4"/>
  <c r="P14" i="4"/>
  <c r="B14" i="4" s="1"/>
  <c r="C14" i="4" s="1"/>
  <c r="D14" i="4" s="1"/>
  <c r="J14" i="4"/>
  <c r="I14" i="4"/>
  <c r="E14" i="4"/>
  <c r="P13" i="4"/>
  <c r="B13" i="4" s="1"/>
  <c r="C13" i="4" s="1"/>
  <c r="D13" i="4" s="1"/>
  <c r="J13" i="4"/>
  <c r="I13" i="4"/>
  <c r="E13" i="4"/>
  <c r="P12" i="4"/>
  <c r="B12" i="4" s="1"/>
  <c r="C12" i="4" s="1"/>
  <c r="D12" i="4" s="1"/>
  <c r="J12" i="4"/>
  <c r="I12" i="4"/>
  <c r="E12" i="4"/>
  <c r="P11" i="4"/>
  <c r="B11" i="4" s="1"/>
  <c r="C11" i="4" s="1"/>
  <c r="D11" i="4" s="1"/>
  <c r="J11" i="4"/>
  <c r="I11" i="4"/>
  <c r="E11" i="4"/>
  <c r="P10" i="4"/>
  <c r="B10" i="4" s="1"/>
  <c r="C10" i="4" s="1"/>
  <c r="D10" i="4" s="1"/>
  <c r="J10" i="4"/>
  <c r="I10" i="4"/>
  <c r="E10" i="4"/>
  <c r="P9" i="4"/>
  <c r="B9" i="4" s="1"/>
  <c r="C9" i="4" s="1"/>
  <c r="D9" i="4" s="1"/>
  <c r="J9" i="4"/>
  <c r="I9" i="4"/>
  <c r="E9" i="4"/>
  <c r="P8" i="4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P6" i="4"/>
  <c r="B6" i="4" s="1"/>
  <c r="C6" i="4" s="1"/>
  <c r="D6" i="4" s="1"/>
  <c r="J6" i="4"/>
  <c r="I6" i="4"/>
  <c r="E6" i="4"/>
  <c r="P5" i="4"/>
  <c r="B5" i="4" s="1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P2" i="4"/>
  <c r="B2" i="4" s="1"/>
  <c r="C2" i="4" s="1"/>
  <c r="D2" i="4" s="1"/>
  <c r="J2" i="4"/>
  <c r="I2" i="4"/>
  <c r="E2" i="4"/>
  <c r="H3" i="4" l="1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C4" i="25"/>
  <c r="C5" i="25" s="1"/>
  <c r="P16" i="4"/>
  <c r="B16" i="4" s="1"/>
  <c r="C16" i="4" s="1"/>
  <c r="D16" i="4" s="1"/>
  <c r="J16" i="4"/>
  <c r="I16" i="4"/>
  <c r="E16" i="4"/>
  <c r="H29" i="4"/>
  <c r="G33" i="4"/>
  <c r="C13" i="25"/>
  <c r="C20" i="25"/>
  <c r="C16" i="25"/>
  <c r="C17" i="25" s="1"/>
  <c r="H16" i="4" l="1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I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19" i="24" l="1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9" i="23" s="1"/>
  <c r="G29" i="23" l="1"/>
  <c r="H29" i="23" s="1"/>
  <c r="C31" i="23"/>
  <c r="G31" i="23" s="1"/>
  <c r="C30" i="23"/>
  <c r="G30" i="23" s="1"/>
  <c r="C25" i="23"/>
  <c r="C20" i="23"/>
  <c r="C21" i="23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 l="1"/>
  <c r="H19" i="4" s="1"/>
  <c r="D17" i="4"/>
  <c r="H17" i="4" s="1"/>
  <c r="D18" i="4"/>
  <c r="H18" i="4" s="1"/>
</calcChain>
</file>

<file path=xl/sharedStrings.xml><?xml version="1.0" encoding="utf-8"?>
<sst xmlns="http://schemas.openxmlformats.org/spreadsheetml/2006/main" count="150" uniqueCount="99">
  <si>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</si>
  <si>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</si>
  <si>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</si>
  <si>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</si>
  <si>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</si>
  <si>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</si>
  <si>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</si>
  <si>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</si>
  <si>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</si>
  <si>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</si>
  <si>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</si>
  <si>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</si>
  <si>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</si>
  <si>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</si>
  <si>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</si>
  <si>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</si>
  <si>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</si>
  <si>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</si>
  <si>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</si>
  <si>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</si>
  <si>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</si>
  <si>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</si>
  <si>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</si>
  <si>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</si>
  <si>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</si>
  <si>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</si>
  <si>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</si>
  <si>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</si>
  <si>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</si>
  <si>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</si>
  <si>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</si>
  <si>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</si>
  <si>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</si>
  <si>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</si>
  <si>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</si>
  <si>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</si>
  <si>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</si>
  <si>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</si>
  <si>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</si>
  <si>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</si>
  <si>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</si>
  <si>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</si>
  <si>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</si>
  <si>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</si>
  <si>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</si>
  <si>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</si>
  <si>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</si>
  <si>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</si>
  <si>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</si>
  <si>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</si>
  <si>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</si>
  <si>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</si>
  <si>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</si>
  <si>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</si>
  <si>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</si>
  <si>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</si>
  <si>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</si>
  <si>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</si>
  <si>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</si>
  <si>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</si>
  <si>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</si>
  <si>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</si>
  <si>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</si>
  <si>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</si>
  <si>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</si>
  <si>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</si>
  <si>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</si>
  <si>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</si>
  <si>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</si>
  <si>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</si>
  <si>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</si>
  <si>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</si>
  <si>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</si>
  <si>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</si>
  <si>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</si>
  <si>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</si>
  <si>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>Depreciation:
70% (for Building between 20 to 30 years)</t>
  </si>
  <si>
    <t>Rate on</t>
  </si>
  <si>
    <t>ACA</t>
  </si>
  <si>
    <t>TERRACE</t>
  </si>
  <si>
    <t>TACA</t>
  </si>
  <si>
    <t>Flat No. 301 &amp; 303, Sai Sakshat, Sector 6, Kharghar</t>
  </si>
  <si>
    <t>IGR-24.05.23</t>
  </si>
  <si>
    <t>IGR-19.10.22</t>
  </si>
  <si>
    <t>IGR-21.05.22</t>
  </si>
  <si>
    <t>IGR-07.06.22</t>
  </si>
  <si>
    <t>IGR-07.03.22</t>
  </si>
  <si>
    <t>MCA</t>
  </si>
  <si>
    <t>FB &amp; TERR</t>
  </si>
  <si>
    <t>TMCA</t>
  </si>
  <si>
    <t>Flat No. 302</t>
  </si>
  <si>
    <t>Flat No. 303</t>
  </si>
  <si>
    <t>Car Parking</t>
  </si>
  <si>
    <t>oc - 2013</t>
  </si>
  <si>
    <t>Flat No.</t>
  </si>
  <si>
    <t>Total Value</t>
  </si>
  <si>
    <t>Total FMV</t>
  </si>
  <si>
    <t>Total RV</t>
  </si>
  <si>
    <t>Total 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</si>
</sst>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6" xfId="0" applyBorder="1"/>
    <xf numFmtId="2" fontId="0" fillId="0" borderId="6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6" xfId="0" applyFont="1" applyBorder="1"/>
    <xf numFmtId="0" fontId="11" fillId="0" borderId="0" xfId="0" applyFont="1"/>
    <xf numFmtId="0" fontId="3" fillId="0" borderId="6" xfId="0" applyFont="1" applyBorder="1"/>
    <xf numFmtId="4" fontId="0" fillId="0" borderId="6" xfId="0" applyNumberFormat="1" applyBorder="1"/>
    <xf numFmtId="43" fontId="0" fillId="0" borderId="6" xfId="1" applyFont="1" applyBorder="1"/>
    <xf numFmtId="164" fontId="0" fillId="0" borderId="6" xfId="0" applyNumberFormat="1" applyBorder="1"/>
    <xf numFmtId="164" fontId="0" fillId="0" borderId="0" xfId="0" applyNumberFormat="1"/>
    <xf numFmtId="0" fontId="2" fillId="0" borderId="6" xfId="0" applyFont="1" applyBorder="1" applyAlignment="1">
      <alignment horizontal="center" vertical="center"/>
    </xf>
    <xf numFmtId="9" fontId="0" fillId="0" borderId="6" xfId="0" applyNumberFormat="1" applyBorder="1"/>
    <xf numFmtId="43" fontId="0" fillId="2" borderId="6" xfId="1" applyFont="1" applyFill="1" applyBorder="1"/>
    <xf numFmtId="0" fontId="0" fillId="2" borderId="6" xfId="0" applyFill="1" applyBorder="1"/>
    <xf numFmtId="43" fontId="0" fillId="2" borderId="6" xfId="0" applyNumberFormat="1" applyFill="1" applyBorder="1"/>
    <xf numFmtId="0" fontId="0" fillId="0" borderId="6" xfId="0" quotePrefix="1" applyBorder="1"/>
    <xf numFmtId="16" fontId="0" fillId="0" borderId="6" xfId="0" quotePrefix="1" applyNumberFormat="1" applyBorder="1"/>
    <xf numFmtId="0" fontId="0" fillId="0" borderId="6" xfId="0" applyBorder="1" applyAlignment="1">
      <alignment wrapText="1"/>
    </xf>
    <xf numFmtId="17" fontId="0" fillId="0" borderId="6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6" xfId="1" applyNumberFormat="1" applyFont="1" applyBorder="1"/>
    <xf numFmtId="43" fontId="0" fillId="2" borderId="0" xfId="1" applyFont="1" applyFill="1"/>
    <xf numFmtId="43" fontId="2" fillId="0" borderId="6" xfId="1" applyFont="1" applyBorder="1"/>
    <xf numFmtId="43" fontId="2" fillId="0" borderId="0" xfId="1" applyFont="1" applyBorder="1"/>
    <xf numFmtId="0" fontId="1" fillId="2" borderId="0" xfId="0" applyFont="1" applyFill="1"/>
    <xf numFmtId="4" fontId="0" fillId="2" borderId="0" xfId="0" applyNumberFormat="1" applyFill="1"/>
    <xf numFmtId="43" fontId="7" fillId="0" borderId="6" xfId="1" applyFont="1" applyFill="1" applyBorder="1"/>
    <xf numFmtId="43" fontId="6" fillId="0" borderId="6" xfId="1" applyFont="1" applyFill="1" applyBorder="1"/>
    <xf numFmtId="0" fontId="6" fillId="0" borderId="6" xfId="0" applyFont="1" applyBorder="1"/>
    <xf numFmtId="0" fontId="7" fillId="0" borderId="6" xfId="0" applyFont="1" applyBorder="1"/>
    <xf numFmtId="43" fontId="7" fillId="0" borderId="6" xfId="0" applyNumberFormat="1" applyFont="1" applyBorder="1"/>
    <xf numFmtId="43" fontId="5" fillId="0" borderId="6" xfId="0" applyNumberFormat="1" applyFont="1" applyBorder="1"/>
    <xf numFmtId="0" fontId="5" fillId="0" borderId="6" xfId="0" applyFont="1" applyBorder="1"/>
    <xf numFmtId="43" fontId="0" fillId="0" borderId="6" xfId="0" applyNumberFormat="1" applyBorder="1"/>
    <xf numFmtId="43" fontId="2" fillId="0" borderId="6" xfId="0" applyNumberFormat="1" applyFont="1" applyBorder="1"/>
    <xf numFmtId="0" fontId="10" fillId="0" borderId="6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39</xdr:row>
      <xdr:rowOff>152400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4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1265" name="Picture 1">
          <a:extLst>
            <a:ext uri="{FF2B5EF4-FFF2-40B4-BE49-F238E27FC236}">
              <a16:creationId xmlns:a16="http://schemas.microsoft.com/office/drawing/2014/main" id="{00000000-0008-0000-0D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3313" name="Picture 1">
          <a:extLst>
            <a:ext uri="{FF2B5EF4-FFF2-40B4-BE49-F238E27FC236}">
              <a16:creationId xmlns:a16="http://schemas.microsoft.com/office/drawing/2014/main" id="{00000000-0008-0000-0E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2289" name="Picture 1">
          <a:extLst>
            <a:ext uri="{FF2B5EF4-FFF2-40B4-BE49-F238E27FC236}">
              <a16:creationId xmlns:a16="http://schemas.microsoft.com/office/drawing/2014/main" id="{00000000-0008-0000-0F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4337" name="Picture 1">
          <a:extLst>
            <a:ext uri="{FF2B5EF4-FFF2-40B4-BE49-F238E27FC236}">
              <a16:creationId xmlns:a16="http://schemas.microsoft.com/office/drawing/2014/main" id="{00000000-0008-0000-10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5361" name="Picture 1">
          <a:extLst>
            <a:ext uri="{FF2B5EF4-FFF2-40B4-BE49-F238E27FC236}">
              <a16:creationId xmlns:a16="http://schemas.microsoft.com/office/drawing/2014/main" id="{00000000-0008-0000-11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6385" name="Picture 1">
          <a:extLst>
            <a:ext uri="{FF2B5EF4-FFF2-40B4-BE49-F238E27FC236}">
              <a16:creationId xmlns:a16="http://schemas.microsoft.com/office/drawing/2014/main" id="{00000000-0008-0000-1200-000001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7409" name="Picture 1">
          <a:extLst>
            <a:ext uri="{FF2B5EF4-FFF2-40B4-BE49-F238E27FC236}">
              <a16:creationId xmlns:a16="http://schemas.microsoft.com/office/drawing/2014/main" id="{00000000-0008-0000-1300-000001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21</xdr:col>
      <xdr:colOff>209550</xdr:colOff>
      <xdr:row>78</xdr:row>
      <xdr:rowOff>76200</xdr:rowOff>
    </xdr:to>
    <xdr:pic>
      <xdr:nvPicPr>
        <xdr:cNvPr id="17410" name="Picture 2">
          <a:extLst>
            <a:ext uri="{FF2B5EF4-FFF2-40B4-BE49-F238E27FC236}">
              <a16:creationId xmlns:a16="http://schemas.microsoft.com/office/drawing/2014/main" id="{00000000-0008-0000-1300-000002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7620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8433" name="Picture 1">
          <a:extLst>
            <a:ext uri="{FF2B5EF4-FFF2-40B4-BE49-F238E27FC236}">
              <a16:creationId xmlns:a16="http://schemas.microsoft.com/office/drawing/2014/main" id="{00000000-0008-0000-1400-000001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21</xdr:col>
      <xdr:colOff>209550</xdr:colOff>
      <xdr:row>77</xdr:row>
      <xdr:rowOff>76200</xdr:rowOff>
    </xdr:to>
    <xdr:pic>
      <xdr:nvPicPr>
        <xdr:cNvPr id="18434" name="Picture 2">
          <a:extLst>
            <a:ext uri="{FF2B5EF4-FFF2-40B4-BE49-F238E27FC236}">
              <a16:creationId xmlns:a16="http://schemas.microsoft.com/office/drawing/2014/main" id="{00000000-0008-0000-1400-000002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7429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00000000-0008-0000-05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6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40</xdr:row>
      <xdr:rowOff>28575</xdr:rowOff>
    </xdr:to>
    <xdr:pic>
      <xdr:nvPicPr>
        <xdr:cNvPr id="5121" name="Picture 1">
          <a:extLst>
            <a:ext uri="{FF2B5EF4-FFF2-40B4-BE49-F238E27FC236}">
              <a16:creationId xmlns:a16="http://schemas.microsoft.com/office/drawing/2014/main" id="{00000000-0008-0000-07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40</xdr:row>
      <xdr:rowOff>28575</xdr:rowOff>
    </xdr:to>
    <xdr:pic>
      <xdr:nvPicPr>
        <xdr:cNvPr id="5122" name="Picture 2">
          <a:extLst>
            <a:ext uri="{FF2B5EF4-FFF2-40B4-BE49-F238E27FC236}">
              <a16:creationId xmlns:a16="http://schemas.microsoft.com/office/drawing/2014/main" id="{00000000-0008-0000-07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104775</xdr:rowOff>
    </xdr:from>
    <xdr:to>
      <xdr:col>21</xdr:col>
      <xdr:colOff>209550</xdr:colOff>
      <xdr:row>62</xdr:row>
      <xdr:rowOff>180975</xdr:rowOff>
    </xdr:to>
    <xdr:pic>
      <xdr:nvPicPr>
        <xdr:cNvPr id="6145" name="Picture 1">
          <a:extLst>
            <a:ext uri="{FF2B5EF4-FFF2-40B4-BE49-F238E27FC236}">
              <a16:creationId xmlns:a16="http://schemas.microsoft.com/office/drawing/2014/main" id="{00000000-0008-0000-0800-000001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676775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7169" name="Picture 1">
          <a:extLst>
            <a:ext uri="{FF2B5EF4-FFF2-40B4-BE49-F238E27FC236}">
              <a16:creationId xmlns:a16="http://schemas.microsoft.com/office/drawing/2014/main" id="{00000000-0008-0000-09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8193" name="Picture 1">
          <a:extLst>
            <a:ext uri="{FF2B5EF4-FFF2-40B4-BE49-F238E27FC236}">
              <a16:creationId xmlns:a16="http://schemas.microsoft.com/office/drawing/2014/main" id="{00000000-0008-0000-0A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9217" name="Picture 1">
          <a:extLst>
            <a:ext uri="{FF2B5EF4-FFF2-40B4-BE49-F238E27FC236}">
              <a16:creationId xmlns:a16="http://schemas.microsoft.com/office/drawing/2014/main" id="{00000000-0008-0000-0B00-00000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10241" name="Picture 1">
          <a:extLst>
            <a:ext uri="{FF2B5EF4-FFF2-40B4-BE49-F238E27FC236}">
              <a16:creationId xmlns:a16="http://schemas.microsoft.com/office/drawing/2014/main" id="{00000000-0008-0000-0C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2" t="s">
        <v>59</v>
      </c>
      <c r="C3" s="42">
        <v>135400</v>
      </c>
      <c r="D3" s="32"/>
      <c r="E3" s="32"/>
      <c r="F3" s="32"/>
      <c r="H3" s="45" t="s">
        <v>37</v>
      </c>
      <c r="I3" s="45"/>
      <c r="J3" s="45" t="s">
        <v>38</v>
      </c>
      <c r="K3" s="45" t="s">
        <v>39</v>
      </c>
      <c r="L3" s="45" t="s">
        <v>40</v>
      </c>
    </row>
    <row r="4" spans="2:12" x14ac:dyDescent="0.25">
      <c r="B4" s="32" t="s">
        <v>60</v>
      </c>
      <c r="C4" s="42">
        <f>C3*0%</f>
        <v>0</v>
      </c>
      <c r="D4" s="32"/>
      <c r="E4" s="32"/>
      <c r="F4" s="32"/>
      <c r="H4" s="46" t="s">
        <v>41</v>
      </c>
      <c r="I4" s="32" t="s">
        <v>42</v>
      </c>
      <c r="J4" s="32" t="s">
        <v>43</v>
      </c>
      <c r="K4" s="32">
        <v>2554.8123374210331</v>
      </c>
      <c r="L4" s="32">
        <v>2248.2348569305091</v>
      </c>
    </row>
    <row r="5" spans="2:12" x14ac:dyDescent="0.25">
      <c r="B5" s="32" t="s">
        <v>61</v>
      </c>
      <c r="C5" s="47">
        <f>C3+C4</f>
        <v>135400</v>
      </c>
      <c r="D5" s="48" t="s">
        <v>62</v>
      </c>
      <c r="E5" s="49">
        <f>C5/10.764</f>
        <v>12578.966926793015</v>
      </c>
      <c r="F5" s="48" t="s">
        <v>63</v>
      </c>
      <c r="H5" s="50" t="s">
        <v>44</v>
      </c>
      <c r="I5" s="46">
        <v>0.95</v>
      </c>
      <c r="J5" s="32"/>
      <c r="K5" s="32" t="s">
        <v>45</v>
      </c>
      <c r="L5" s="32" t="s">
        <v>42</v>
      </c>
    </row>
    <row r="6" spans="2:12" x14ac:dyDescent="0.25">
      <c r="B6" s="32" t="s">
        <v>64</v>
      </c>
      <c r="C6" s="42">
        <v>53900</v>
      </c>
      <c r="D6" s="32"/>
      <c r="E6" s="32"/>
      <c r="F6" s="32"/>
      <c r="H6" s="51" t="s">
        <v>46</v>
      </c>
      <c r="I6" s="46">
        <v>0.9</v>
      </c>
      <c r="J6" s="32" t="s">
        <v>47</v>
      </c>
      <c r="K6" s="32" t="s">
        <v>48</v>
      </c>
      <c r="L6" s="32" t="s">
        <v>49</v>
      </c>
    </row>
    <row r="7" spans="2:12" x14ac:dyDescent="0.25">
      <c r="B7" s="32"/>
      <c r="C7" s="42">
        <f>C5-C6</f>
        <v>81500</v>
      </c>
      <c r="D7" s="32"/>
      <c r="E7" s="32"/>
      <c r="F7" s="32"/>
      <c r="H7" s="50" t="s">
        <v>50</v>
      </c>
      <c r="I7" s="46">
        <v>0.8</v>
      </c>
      <c r="J7" s="32"/>
      <c r="K7" s="50" t="s">
        <v>46</v>
      </c>
      <c r="L7" s="46">
        <v>0.05</v>
      </c>
    </row>
    <row r="8" spans="2:12" ht="30" x14ac:dyDescent="0.25">
      <c r="B8" s="52" t="s">
        <v>76</v>
      </c>
      <c r="C8" s="42">
        <f>C7*70%</f>
        <v>57050</v>
      </c>
      <c r="D8" s="32"/>
      <c r="E8" s="32"/>
      <c r="F8" s="32"/>
      <c r="H8" s="50" t="s">
        <v>51</v>
      </c>
      <c r="I8" s="46">
        <v>0.7</v>
      </c>
      <c r="J8" s="32"/>
      <c r="K8" s="53" t="s">
        <v>52</v>
      </c>
      <c r="L8" s="46">
        <v>0.1</v>
      </c>
    </row>
    <row r="9" spans="2:12" x14ac:dyDescent="0.25">
      <c r="B9" s="32" t="s">
        <v>65</v>
      </c>
      <c r="C9" s="47">
        <f>C6+C8</f>
        <v>110950</v>
      </c>
      <c r="D9" s="48" t="s">
        <v>62</v>
      </c>
      <c r="E9" s="49">
        <f>C9/10.764</f>
        <v>10307.506503158678</v>
      </c>
      <c r="F9" s="48" t="s">
        <v>63</v>
      </c>
      <c r="H9" s="50" t="s">
        <v>53</v>
      </c>
      <c r="I9" s="46">
        <v>0.6</v>
      </c>
      <c r="J9" s="32"/>
      <c r="K9" s="32" t="s">
        <v>54</v>
      </c>
      <c r="L9" s="46">
        <v>0.15</v>
      </c>
    </row>
    <row r="10" spans="2:12" x14ac:dyDescent="0.25">
      <c r="C10" s="54"/>
      <c r="H10" s="32" t="s">
        <v>55</v>
      </c>
      <c r="I10" s="46">
        <v>0.5</v>
      </c>
      <c r="J10" s="32"/>
      <c r="K10" s="32" t="s">
        <v>56</v>
      </c>
      <c r="L10" s="46">
        <v>0.2</v>
      </c>
    </row>
    <row r="11" spans="2:12" x14ac:dyDescent="0.25">
      <c r="B11" s="38" t="s">
        <v>69</v>
      </c>
      <c r="C11" s="56">
        <f>Calculation!D7</f>
        <v>2023</v>
      </c>
      <c r="H11" s="32" t="s">
        <v>57</v>
      </c>
      <c r="I11" s="46">
        <v>0.4</v>
      </c>
      <c r="J11" s="32"/>
      <c r="K11" s="32"/>
      <c r="L11" s="32"/>
    </row>
    <row r="12" spans="2:12" x14ac:dyDescent="0.25">
      <c r="B12" s="38" t="s">
        <v>70</v>
      </c>
      <c r="C12" s="56">
        <f>Calculation!D8</f>
        <v>2013</v>
      </c>
      <c r="D12" s="55"/>
      <c r="H12" s="32" t="s">
        <v>58</v>
      </c>
      <c r="I12" s="46">
        <v>0.3</v>
      </c>
      <c r="J12" s="32"/>
      <c r="K12" s="32"/>
      <c r="L12" s="32"/>
    </row>
    <row r="13" spans="2:12" x14ac:dyDescent="0.25">
      <c r="B13" s="38" t="s">
        <v>71</v>
      </c>
      <c r="C13" s="56">
        <f>C11-C12</f>
        <v>10</v>
      </c>
    </row>
    <row r="15" spans="2:12" x14ac:dyDescent="0.25">
      <c r="B15" s="32" t="s">
        <v>59</v>
      </c>
      <c r="C15" s="42">
        <v>93700</v>
      </c>
      <c r="D15" s="32"/>
      <c r="E15" s="32"/>
      <c r="F15" s="32"/>
    </row>
    <row r="16" spans="2:12" x14ac:dyDescent="0.25">
      <c r="B16" s="32" t="s">
        <v>60</v>
      </c>
      <c r="C16" s="42">
        <f>C15*5%</f>
        <v>4685</v>
      </c>
      <c r="D16" s="32"/>
      <c r="E16" s="32"/>
      <c r="F16" s="32"/>
    </row>
    <row r="17" spans="2:6" x14ac:dyDescent="0.25">
      <c r="B17" s="32" t="s">
        <v>61</v>
      </c>
      <c r="C17" s="47">
        <f>C15+C16</f>
        <v>98385</v>
      </c>
      <c r="D17" s="48" t="s">
        <v>62</v>
      </c>
      <c r="E17" s="49">
        <f>C17/10.764</f>
        <v>9140.1895206243044</v>
      </c>
      <c r="F17" s="48" t="s">
        <v>63</v>
      </c>
    </row>
    <row r="18" spans="2:6" x14ac:dyDescent="0.25">
      <c r="B18" s="32" t="s">
        <v>66</v>
      </c>
      <c r="C18" s="42">
        <v>26620</v>
      </c>
      <c r="D18" s="32"/>
      <c r="E18" s="32"/>
      <c r="F18" s="32"/>
    </row>
    <row r="19" spans="2:6" x14ac:dyDescent="0.25">
      <c r="B19" s="32" t="s">
        <v>67</v>
      </c>
      <c r="C19" s="42">
        <f>C17-C18</f>
        <v>71765</v>
      </c>
      <c r="D19" s="32"/>
      <c r="E19" s="32"/>
      <c r="F19" s="32"/>
    </row>
    <row r="20" spans="2:6" ht="45" x14ac:dyDescent="0.25">
      <c r="B20" s="52" t="s">
        <v>68</v>
      </c>
      <c r="C20" s="42">
        <f>C18*80%</f>
        <v>21296</v>
      </c>
      <c r="D20" s="32"/>
      <c r="E20" s="32"/>
      <c r="F20" s="32"/>
    </row>
    <row r="21" spans="2:6" x14ac:dyDescent="0.25">
      <c r="B21" s="32" t="s">
        <v>65</v>
      </c>
      <c r="C21" s="47">
        <f>C19+C20</f>
        <v>93061</v>
      </c>
      <c r="D21" s="48" t="s">
        <v>62</v>
      </c>
      <c r="E21" s="49">
        <f>C21/10.764</f>
        <v>8645.5778520995918</v>
      </c>
      <c r="F21" s="4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C1" workbookViewId="0">
      <selection activeCell="N28" sqref="N2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29" t="s">
        <v>29</v>
      </c>
      <c r="B1" s="29" t="s">
        <v>30</v>
      </c>
      <c r="C1" s="29" t="s">
        <v>31</v>
      </c>
      <c r="D1" s="29" t="s">
        <v>30</v>
      </c>
      <c r="E1" s="30" t="s">
        <v>32</v>
      </c>
      <c r="F1" s="30" t="s">
        <v>33</v>
      </c>
      <c r="G1" s="30" t="s">
        <v>34</v>
      </c>
      <c r="H1" s="30" t="s">
        <v>34</v>
      </c>
      <c r="I1" s="31" t="s">
        <v>35</v>
      </c>
      <c r="J1" s="31" t="s">
        <v>36</v>
      </c>
      <c r="K1" s="71"/>
      <c r="L1" s="71"/>
      <c r="M1" s="71"/>
      <c r="N1" s="71"/>
      <c r="O1" s="71"/>
      <c r="P1" s="71"/>
      <c r="Q1" s="71"/>
      <c r="R1" s="71"/>
    </row>
    <row r="2" spans="1:23" ht="16.5" x14ac:dyDescent="0.3">
      <c r="A2" s="29">
        <v>0</v>
      </c>
      <c r="B2" s="29">
        <v>0</v>
      </c>
      <c r="C2" s="29">
        <v>0</v>
      </c>
      <c r="D2" s="29">
        <v>0</v>
      </c>
      <c r="E2" s="30">
        <f t="shared" ref="E2:I23" si="0">B2/12</f>
        <v>0</v>
      </c>
      <c r="F2" s="30">
        <f t="shared" ref="F2:F30" si="1">D2/12</f>
        <v>0</v>
      </c>
      <c r="G2" s="30">
        <f t="shared" ref="G2:G30" si="2">A2+E2</f>
        <v>0</v>
      </c>
      <c r="H2" s="30">
        <f t="shared" ref="H2:H30" si="3">C2+F2</f>
        <v>0</v>
      </c>
      <c r="I2" s="31">
        <f t="shared" ref="I2:I22" si="4">G2*H2</f>
        <v>0</v>
      </c>
      <c r="J2" s="31">
        <f>I2</f>
        <v>0</v>
      </c>
      <c r="K2" s="32"/>
      <c r="L2" s="32"/>
      <c r="M2" s="32"/>
      <c r="N2" s="33"/>
      <c r="O2" s="32"/>
      <c r="P2" s="32"/>
      <c r="Q2" s="32"/>
      <c r="R2" s="3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29">
        <v>0</v>
      </c>
      <c r="B3" s="29">
        <v>0</v>
      </c>
      <c r="C3" s="29">
        <v>0</v>
      </c>
      <c r="D3" s="29">
        <v>0</v>
      </c>
      <c r="E3" s="30">
        <f t="shared" si="0"/>
        <v>0</v>
      </c>
      <c r="F3" s="30">
        <f t="shared" si="1"/>
        <v>0</v>
      </c>
      <c r="G3" s="30">
        <f t="shared" si="2"/>
        <v>0</v>
      </c>
      <c r="H3" s="30">
        <f t="shared" si="3"/>
        <v>0</v>
      </c>
      <c r="I3" s="31">
        <f t="shared" si="4"/>
        <v>0</v>
      </c>
      <c r="J3" s="31">
        <f>J2+I3</f>
        <v>0</v>
      </c>
      <c r="K3" s="32"/>
      <c r="L3" s="32"/>
      <c r="M3" s="32"/>
      <c r="N3" s="33"/>
      <c r="O3" s="32"/>
      <c r="P3" s="32"/>
      <c r="Q3" s="32"/>
      <c r="R3" s="32"/>
      <c r="S3" s="2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29">
        <v>0</v>
      </c>
      <c r="B4" s="29">
        <v>0</v>
      </c>
      <c r="C4" s="29">
        <v>0</v>
      </c>
      <c r="D4" s="29">
        <v>0</v>
      </c>
      <c r="E4" s="30">
        <f t="shared" si="0"/>
        <v>0</v>
      </c>
      <c r="F4" s="30">
        <f t="shared" si="1"/>
        <v>0</v>
      </c>
      <c r="G4" s="30">
        <f t="shared" si="2"/>
        <v>0</v>
      </c>
      <c r="H4" s="30">
        <f t="shared" si="3"/>
        <v>0</v>
      </c>
      <c r="I4" s="31">
        <f t="shared" si="4"/>
        <v>0</v>
      </c>
      <c r="J4" s="31">
        <f t="shared" ref="J4:J30" si="5">J3+I4</f>
        <v>0</v>
      </c>
      <c r="K4" s="32"/>
      <c r="L4" s="32"/>
      <c r="M4" s="32"/>
      <c r="N4" s="32"/>
      <c r="O4" s="32"/>
      <c r="P4" s="32"/>
      <c r="Q4" s="32"/>
      <c r="R4" s="32"/>
      <c r="S4" s="34" t="s">
        <v>44</v>
      </c>
      <c r="T4" s="27">
        <v>0.95</v>
      </c>
      <c r="V4" t="s">
        <v>45</v>
      </c>
      <c r="W4" t="s">
        <v>42</v>
      </c>
    </row>
    <row r="5" spans="1:23" ht="16.5" x14ac:dyDescent="0.3">
      <c r="A5" s="29">
        <v>0</v>
      </c>
      <c r="B5" s="29">
        <v>0</v>
      </c>
      <c r="C5" s="29">
        <v>0</v>
      </c>
      <c r="D5" s="29">
        <v>0</v>
      </c>
      <c r="E5" s="30">
        <f t="shared" si="0"/>
        <v>0</v>
      </c>
      <c r="F5" s="30">
        <f t="shared" si="1"/>
        <v>0</v>
      </c>
      <c r="G5" s="30">
        <f t="shared" si="2"/>
        <v>0</v>
      </c>
      <c r="H5" s="30">
        <f t="shared" si="3"/>
        <v>0</v>
      </c>
      <c r="I5" s="31">
        <f t="shared" si="4"/>
        <v>0</v>
      </c>
      <c r="J5" s="31">
        <f t="shared" si="5"/>
        <v>0</v>
      </c>
      <c r="K5" s="32"/>
      <c r="L5" s="32">
        <v>19.809999999999999</v>
      </c>
      <c r="M5" s="32">
        <v>15.66</v>
      </c>
      <c r="N5" s="32">
        <f t="shared" ref="N5:N27" si="6">L5*M5</f>
        <v>310.22460000000001</v>
      </c>
      <c r="O5" s="32"/>
      <c r="P5" s="32"/>
      <c r="Q5" s="32"/>
      <c r="R5" s="33"/>
      <c r="S5" s="35" t="s">
        <v>46</v>
      </c>
      <c r="T5" s="2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29">
        <v>0</v>
      </c>
      <c r="B6" s="29">
        <v>0</v>
      </c>
      <c r="C6" s="29">
        <v>0</v>
      </c>
      <c r="D6" s="29">
        <v>0</v>
      </c>
      <c r="E6" s="30">
        <f t="shared" si="0"/>
        <v>0</v>
      </c>
      <c r="F6" s="30">
        <f t="shared" si="1"/>
        <v>0</v>
      </c>
      <c r="G6" s="30">
        <f t="shared" si="2"/>
        <v>0</v>
      </c>
      <c r="H6" s="30">
        <f t="shared" si="3"/>
        <v>0</v>
      </c>
      <c r="I6" s="31">
        <f t="shared" si="4"/>
        <v>0</v>
      </c>
      <c r="J6" s="31">
        <f t="shared" si="5"/>
        <v>0</v>
      </c>
      <c r="K6" s="32"/>
      <c r="L6" s="32">
        <v>11.04</v>
      </c>
      <c r="M6" s="32">
        <v>5.0199999999999996</v>
      </c>
      <c r="N6" s="32">
        <f t="shared" si="6"/>
        <v>55.420799999999993</v>
      </c>
      <c r="O6" s="32"/>
      <c r="P6" s="32"/>
      <c r="Q6" s="32"/>
      <c r="R6" s="33"/>
      <c r="S6" s="34" t="s">
        <v>50</v>
      </c>
      <c r="T6" s="27">
        <v>0.8</v>
      </c>
      <c r="V6" s="34" t="s">
        <v>46</v>
      </c>
      <c r="W6" s="27">
        <v>0.05</v>
      </c>
    </row>
    <row r="7" spans="1:23" ht="16.5" x14ac:dyDescent="0.3">
      <c r="A7" s="29">
        <v>0</v>
      </c>
      <c r="B7" s="29">
        <v>0</v>
      </c>
      <c r="C7" s="29">
        <v>0</v>
      </c>
      <c r="D7" s="29">
        <v>0</v>
      </c>
      <c r="E7" s="30">
        <f t="shared" si="0"/>
        <v>0</v>
      </c>
      <c r="F7" s="30">
        <f t="shared" si="1"/>
        <v>0</v>
      </c>
      <c r="G7" s="30">
        <f t="shared" si="2"/>
        <v>0</v>
      </c>
      <c r="H7" s="30">
        <f t="shared" si="3"/>
        <v>0</v>
      </c>
      <c r="I7" s="31">
        <f t="shared" si="4"/>
        <v>0</v>
      </c>
      <c r="J7" s="31">
        <f t="shared" si="5"/>
        <v>0</v>
      </c>
      <c r="K7" s="32"/>
      <c r="L7" s="32">
        <v>7.82</v>
      </c>
      <c r="M7" s="32">
        <v>12.64</v>
      </c>
      <c r="N7" s="32">
        <f t="shared" si="6"/>
        <v>98.844800000000006</v>
      </c>
      <c r="O7" s="32"/>
      <c r="P7" s="32"/>
      <c r="Q7" s="32"/>
      <c r="R7" s="33"/>
      <c r="S7" s="34" t="s">
        <v>51</v>
      </c>
      <c r="T7" s="27">
        <v>0.7</v>
      </c>
      <c r="V7" s="36" t="s">
        <v>52</v>
      </c>
      <c r="W7" s="27">
        <v>0.1</v>
      </c>
    </row>
    <row r="8" spans="1:23" ht="16.5" x14ac:dyDescent="0.3">
      <c r="A8" s="29">
        <v>0</v>
      </c>
      <c r="B8" s="29">
        <v>0</v>
      </c>
      <c r="C8" s="29">
        <v>0</v>
      </c>
      <c r="D8" s="29">
        <v>0</v>
      </c>
      <c r="E8" s="30">
        <f t="shared" si="0"/>
        <v>0</v>
      </c>
      <c r="F8" s="30">
        <f t="shared" si="1"/>
        <v>0</v>
      </c>
      <c r="G8" s="30">
        <f t="shared" si="2"/>
        <v>0</v>
      </c>
      <c r="H8" s="30">
        <f t="shared" si="3"/>
        <v>0</v>
      </c>
      <c r="I8" s="31">
        <f t="shared" si="4"/>
        <v>0</v>
      </c>
      <c r="J8" s="31">
        <f t="shared" si="5"/>
        <v>0</v>
      </c>
      <c r="K8" s="32"/>
      <c r="L8" s="32">
        <v>11</v>
      </c>
      <c r="M8" s="32">
        <v>5</v>
      </c>
      <c r="N8" s="32">
        <f t="shared" si="6"/>
        <v>55</v>
      </c>
      <c r="O8" s="32"/>
      <c r="P8" s="32"/>
      <c r="Q8" s="32"/>
      <c r="R8" s="33"/>
      <c r="S8" s="34" t="s">
        <v>53</v>
      </c>
      <c r="T8" s="27">
        <v>0.6</v>
      </c>
      <c r="V8" t="s">
        <v>54</v>
      </c>
      <c r="W8" s="27">
        <v>0.15</v>
      </c>
    </row>
    <row r="9" spans="1:23" ht="16.5" x14ac:dyDescent="0.3">
      <c r="A9" s="29">
        <v>0</v>
      </c>
      <c r="B9" s="29">
        <v>0</v>
      </c>
      <c r="C9" s="29">
        <v>0</v>
      </c>
      <c r="D9" s="29">
        <v>0</v>
      </c>
      <c r="E9" s="30">
        <f t="shared" si="0"/>
        <v>0</v>
      </c>
      <c r="F9" s="30">
        <f t="shared" si="1"/>
        <v>0</v>
      </c>
      <c r="G9" s="30">
        <f t="shared" si="2"/>
        <v>0</v>
      </c>
      <c r="H9" s="30">
        <f t="shared" si="3"/>
        <v>0</v>
      </c>
      <c r="I9" s="31">
        <f t="shared" si="4"/>
        <v>0</v>
      </c>
      <c r="J9" s="31">
        <f t="shared" si="5"/>
        <v>0</v>
      </c>
      <c r="K9" s="32"/>
      <c r="L9" s="32">
        <v>5.22</v>
      </c>
      <c r="M9" s="32">
        <v>7.23</v>
      </c>
      <c r="N9" s="32">
        <f t="shared" si="6"/>
        <v>37.740600000000001</v>
      </c>
      <c r="O9" s="32"/>
      <c r="P9" s="32"/>
      <c r="Q9" s="32"/>
      <c r="R9" s="33"/>
      <c r="S9" t="s">
        <v>55</v>
      </c>
      <c r="T9" s="27">
        <v>0.5</v>
      </c>
      <c r="V9" t="s">
        <v>56</v>
      </c>
      <c r="W9" s="27">
        <v>0.2</v>
      </c>
    </row>
    <row r="10" spans="1:23" ht="16.5" x14ac:dyDescent="0.3">
      <c r="A10" s="29">
        <v>0</v>
      </c>
      <c r="B10" s="29">
        <v>0</v>
      </c>
      <c r="C10" s="29">
        <v>0</v>
      </c>
      <c r="D10" s="29">
        <v>0</v>
      </c>
      <c r="E10" s="30">
        <f t="shared" si="0"/>
        <v>0</v>
      </c>
      <c r="F10" s="30">
        <f t="shared" si="1"/>
        <v>0</v>
      </c>
      <c r="G10" s="30">
        <f t="shared" si="2"/>
        <v>0</v>
      </c>
      <c r="H10" s="30">
        <f t="shared" si="3"/>
        <v>0</v>
      </c>
      <c r="I10" s="31">
        <f t="shared" si="4"/>
        <v>0</v>
      </c>
      <c r="J10" s="31">
        <f t="shared" si="5"/>
        <v>0</v>
      </c>
      <c r="K10" s="32"/>
      <c r="L10" s="32">
        <v>11.78</v>
      </c>
      <c r="M10" s="32">
        <v>24.37</v>
      </c>
      <c r="N10" s="32">
        <f t="shared" si="6"/>
        <v>287.07859999999999</v>
      </c>
      <c r="O10" s="32"/>
      <c r="P10" s="32"/>
      <c r="Q10" s="32"/>
      <c r="R10" s="33"/>
      <c r="S10" t="s">
        <v>57</v>
      </c>
      <c r="T10" s="27">
        <v>0.4</v>
      </c>
    </row>
    <row r="11" spans="1:23" ht="16.5" x14ac:dyDescent="0.3">
      <c r="A11" s="29">
        <v>0</v>
      </c>
      <c r="B11" s="29">
        <v>0</v>
      </c>
      <c r="C11" s="29">
        <v>0</v>
      </c>
      <c r="D11" s="29">
        <v>0</v>
      </c>
      <c r="E11" s="30">
        <f t="shared" si="0"/>
        <v>0</v>
      </c>
      <c r="F11" s="30">
        <f t="shared" si="1"/>
        <v>0</v>
      </c>
      <c r="G11" s="30">
        <f t="shared" si="2"/>
        <v>0</v>
      </c>
      <c r="H11" s="30">
        <f t="shared" si="3"/>
        <v>0</v>
      </c>
      <c r="I11" s="31">
        <f t="shared" si="4"/>
        <v>0</v>
      </c>
      <c r="J11" s="31">
        <f t="shared" si="5"/>
        <v>0</v>
      </c>
      <c r="K11" s="32"/>
      <c r="L11" s="32">
        <v>8.06</v>
      </c>
      <c r="M11" s="32">
        <v>6.5</v>
      </c>
      <c r="N11" s="32">
        <f t="shared" si="6"/>
        <v>52.39</v>
      </c>
      <c r="O11" s="32"/>
      <c r="P11" s="32"/>
      <c r="Q11" s="32"/>
      <c r="R11" s="33"/>
      <c r="T11" s="27"/>
    </row>
    <row r="12" spans="1:23" ht="16.5" x14ac:dyDescent="0.3">
      <c r="A12" s="29">
        <v>0</v>
      </c>
      <c r="B12" s="29">
        <v>0</v>
      </c>
      <c r="C12" s="29">
        <v>0</v>
      </c>
      <c r="D12" s="29">
        <v>0</v>
      </c>
      <c r="E12" s="30">
        <f t="shared" si="0"/>
        <v>0</v>
      </c>
      <c r="F12" s="30">
        <f t="shared" si="1"/>
        <v>0</v>
      </c>
      <c r="G12" s="30">
        <f t="shared" si="2"/>
        <v>0</v>
      </c>
      <c r="H12" s="30">
        <f t="shared" si="3"/>
        <v>0</v>
      </c>
      <c r="I12" s="37">
        <f t="shared" si="4"/>
        <v>0</v>
      </c>
      <c r="J12" s="31">
        <f>J11+I12</f>
        <v>0</v>
      </c>
      <c r="K12" s="32"/>
      <c r="L12" s="32">
        <v>8</v>
      </c>
      <c r="M12" s="32">
        <v>4.57</v>
      </c>
      <c r="N12" s="32">
        <f t="shared" si="6"/>
        <v>36.56</v>
      </c>
      <c r="O12" s="32"/>
      <c r="P12" s="32"/>
      <c r="Q12" s="32"/>
      <c r="R12" s="33"/>
      <c r="S12" t="s">
        <v>58</v>
      </c>
      <c r="T12" s="27">
        <v>0.3</v>
      </c>
    </row>
    <row r="13" spans="1:23" ht="16.5" x14ac:dyDescent="0.3">
      <c r="A13" s="29">
        <v>0</v>
      </c>
      <c r="B13" s="29">
        <v>0</v>
      </c>
      <c r="C13" s="29">
        <v>0</v>
      </c>
      <c r="D13" s="29">
        <v>0</v>
      </c>
      <c r="E13" s="30">
        <f t="shared" si="0"/>
        <v>0</v>
      </c>
      <c r="F13" s="30">
        <f t="shared" si="1"/>
        <v>0</v>
      </c>
      <c r="G13" s="30">
        <f t="shared" si="2"/>
        <v>0</v>
      </c>
      <c r="H13" s="30">
        <f t="shared" si="3"/>
        <v>0</v>
      </c>
      <c r="I13" s="31">
        <f t="shared" si="4"/>
        <v>0</v>
      </c>
      <c r="J13" s="31">
        <f t="shared" si="5"/>
        <v>0</v>
      </c>
      <c r="K13" s="32"/>
      <c r="L13" s="32">
        <v>8.1199999999999992</v>
      </c>
      <c r="M13" s="32">
        <v>9.92</v>
      </c>
      <c r="N13" s="32">
        <f t="shared" si="6"/>
        <v>80.550399999999996</v>
      </c>
      <c r="O13" s="32"/>
      <c r="P13" s="32"/>
      <c r="Q13" s="32"/>
      <c r="R13" s="33"/>
    </row>
    <row r="14" spans="1:23" ht="16.5" x14ac:dyDescent="0.3">
      <c r="A14" s="29">
        <v>0</v>
      </c>
      <c r="B14" s="29">
        <v>0</v>
      </c>
      <c r="C14" s="29">
        <v>0</v>
      </c>
      <c r="D14" s="29">
        <v>0</v>
      </c>
      <c r="E14" s="30">
        <f t="shared" si="0"/>
        <v>0</v>
      </c>
      <c r="F14" s="30">
        <f t="shared" si="1"/>
        <v>0</v>
      </c>
      <c r="G14" s="30">
        <f t="shared" si="2"/>
        <v>0</v>
      </c>
      <c r="H14" s="30">
        <f t="shared" si="3"/>
        <v>0</v>
      </c>
      <c r="I14" s="31">
        <f t="shared" si="4"/>
        <v>0</v>
      </c>
      <c r="J14" s="31">
        <f t="shared" si="5"/>
        <v>0</v>
      </c>
      <c r="K14" s="32"/>
      <c r="L14" s="32">
        <v>2</v>
      </c>
      <c r="M14" s="32">
        <v>3</v>
      </c>
      <c r="N14" s="32">
        <f t="shared" si="6"/>
        <v>6</v>
      </c>
      <c r="O14" s="32"/>
      <c r="P14" s="32"/>
      <c r="Q14" s="32"/>
      <c r="R14" s="33"/>
    </row>
    <row r="15" spans="1:23" ht="16.5" x14ac:dyDescent="0.3">
      <c r="A15" s="29">
        <v>0</v>
      </c>
      <c r="B15" s="29">
        <v>0</v>
      </c>
      <c r="C15" s="29">
        <v>0</v>
      </c>
      <c r="D15" s="29">
        <v>0</v>
      </c>
      <c r="E15" s="39">
        <f t="shared" si="0"/>
        <v>0</v>
      </c>
      <c r="F15" s="39">
        <f t="shared" si="1"/>
        <v>0</v>
      </c>
      <c r="G15" s="39">
        <f t="shared" si="2"/>
        <v>0</v>
      </c>
      <c r="H15" s="39">
        <f t="shared" si="3"/>
        <v>0</v>
      </c>
      <c r="I15" s="37">
        <f t="shared" si="4"/>
        <v>0</v>
      </c>
      <c r="J15" s="31">
        <f t="shared" si="5"/>
        <v>0</v>
      </c>
      <c r="K15" s="32"/>
      <c r="L15" s="32">
        <v>13.13</v>
      </c>
      <c r="M15" s="32">
        <v>2.9</v>
      </c>
      <c r="N15" s="32">
        <f t="shared" si="6"/>
        <v>38.076999999999998</v>
      </c>
      <c r="O15" s="32"/>
      <c r="P15" s="32"/>
      <c r="Q15" s="32"/>
      <c r="R15" s="33"/>
    </row>
    <row r="16" spans="1:23" ht="16.5" x14ac:dyDescent="0.3">
      <c r="A16" s="29">
        <v>0</v>
      </c>
      <c r="B16" s="29">
        <v>0</v>
      </c>
      <c r="C16" s="29">
        <v>0</v>
      </c>
      <c r="D16" s="29">
        <v>0</v>
      </c>
      <c r="E16" s="30">
        <f>B16/12</f>
        <v>0</v>
      </c>
      <c r="F16" s="30">
        <f>D16/12</f>
        <v>0</v>
      </c>
      <c r="G16" s="30">
        <f>A16+E16</f>
        <v>0</v>
      </c>
      <c r="H16" s="30">
        <f>C16+F16</f>
        <v>0</v>
      </c>
      <c r="I16" s="31">
        <f t="shared" si="4"/>
        <v>0</v>
      </c>
      <c r="J16" s="31">
        <f t="shared" si="5"/>
        <v>0</v>
      </c>
      <c r="K16" s="32"/>
      <c r="L16" s="32">
        <v>2</v>
      </c>
      <c r="M16" s="32">
        <v>4</v>
      </c>
      <c r="N16" s="32">
        <f t="shared" si="6"/>
        <v>8</v>
      </c>
      <c r="O16" s="32"/>
      <c r="P16" s="32"/>
      <c r="Q16" s="32"/>
      <c r="R16" s="33"/>
    </row>
    <row r="17" spans="1:21" ht="16.5" x14ac:dyDescent="0.3">
      <c r="A17" s="29">
        <v>0</v>
      </c>
      <c r="B17" s="29">
        <v>0</v>
      </c>
      <c r="C17" s="29">
        <v>0</v>
      </c>
      <c r="D17" s="29">
        <v>0</v>
      </c>
      <c r="E17" s="30">
        <f>B17/12</f>
        <v>0</v>
      </c>
      <c r="F17" s="30">
        <f>D17/12</f>
        <v>0</v>
      </c>
      <c r="G17" s="30">
        <f>A17+E17</f>
        <v>0</v>
      </c>
      <c r="H17" s="30">
        <f>C17+F17</f>
        <v>0</v>
      </c>
      <c r="I17" s="31">
        <f t="shared" si="4"/>
        <v>0</v>
      </c>
      <c r="J17" s="31">
        <f t="shared" si="5"/>
        <v>0</v>
      </c>
      <c r="K17" s="32"/>
      <c r="L17" s="32">
        <v>11.74</v>
      </c>
      <c r="M17" s="32">
        <v>12.9</v>
      </c>
      <c r="N17" s="32">
        <f t="shared" si="6"/>
        <v>151.446</v>
      </c>
      <c r="O17" s="32"/>
      <c r="P17" s="32"/>
      <c r="Q17" s="32"/>
      <c r="R17" s="33"/>
    </row>
    <row r="18" spans="1:21" ht="16.5" x14ac:dyDescent="0.3">
      <c r="A18" s="29">
        <v>0</v>
      </c>
      <c r="B18" s="29">
        <v>0</v>
      </c>
      <c r="C18" s="29">
        <v>0</v>
      </c>
      <c r="D18" s="29">
        <v>0</v>
      </c>
      <c r="E18" s="39">
        <f>B18/12</f>
        <v>0</v>
      </c>
      <c r="F18" s="39">
        <f>D18/12</f>
        <v>0</v>
      </c>
      <c r="G18" s="39">
        <f>A18+E18</f>
        <v>0</v>
      </c>
      <c r="H18" s="39">
        <f>C18+F18</f>
        <v>0</v>
      </c>
      <c r="I18" s="37">
        <f>G18*H18</f>
        <v>0</v>
      </c>
      <c r="J18" s="31">
        <f t="shared" si="5"/>
        <v>0</v>
      </c>
      <c r="K18" s="32"/>
      <c r="L18" s="32">
        <v>4.12</v>
      </c>
      <c r="M18" s="32">
        <v>8</v>
      </c>
      <c r="N18" s="32">
        <f t="shared" si="6"/>
        <v>32.96</v>
      </c>
      <c r="O18" s="32"/>
      <c r="P18" s="32"/>
      <c r="Q18" s="32"/>
      <c r="R18" s="33"/>
    </row>
    <row r="19" spans="1:21" ht="16.5" x14ac:dyDescent="0.3">
      <c r="A19" s="29">
        <v>0</v>
      </c>
      <c r="B19" s="29">
        <v>0</v>
      </c>
      <c r="C19" s="29">
        <v>0</v>
      </c>
      <c r="D19" s="29">
        <v>0</v>
      </c>
      <c r="E19" s="39">
        <f t="shared" si="0"/>
        <v>0</v>
      </c>
      <c r="F19" s="39">
        <f t="shared" si="1"/>
        <v>0</v>
      </c>
      <c r="G19" s="39">
        <f t="shared" si="2"/>
        <v>0</v>
      </c>
      <c r="H19" s="39">
        <f t="shared" si="3"/>
        <v>0</v>
      </c>
      <c r="I19" s="37">
        <f t="shared" si="4"/>
        <v>0</v>
      </c>
      <c r="J19" s="31">
        <f t="shared" si="5"/>
        <v>0</v>
      </c>
      <c r="K19" s="32"/>
      <c r="L19" s="32">
        <v>12.99</v>
      </c>
      <c r="M19" s="32">
        <v>16.649999999999999</v>
      </c>
      <c r="N19" s="32">
        <f t="shared" si="6"/>
        <v>216.28349999999998</v>
      </c>
      <c r="O19" s="32"/>
      <c r="P19" s="32"/>
      <c r="Q19" s="32"/>
      <c r="R19" s="33"/>
    </row>
    <row r="20" spans="1:21" ht="16.5" x14ac:dyDescent="0.3">
      <c r="A20" s="29">
        <v>0</v>
      </c>
      <c r="B20" s="29">
        <v>0</v>
      </c>
      <c r="C20" s="29">
        <v>0</v>
      </c>
      <c r="D20" s="29">
        <v>0</v>
      </c>
      <c r="E20" s="39">
        <f>B20/12</f>
        <v>0</v>
      </c>
      <c r="F20" s="39">
        <f>D20/12</f>
        <v>0</v>
      </c>
      <c r="G20" s="39">
        <f>A20+E20</f>
        <v>0</v>
      </c>
      <c r="H20" s="39">
        <f>C20+F20</f>
        <v>0</v>
      </c>
      <c r="I20" s="37">
        <f>G20*H20</f>
        <v>0</v>
      </c>
      <c r="J20" s="31">
        <f>J19+I20</f>
        <v>0</v>
      </c>
      <c r="K20" s="32"/>
      <c r="L20" s="32">
        <v>4.6500000000000004</v>
      </c>
      <c r="M20" s="32">
        <v>2.5299999999999998</v>
      </c>
      <c r="N20" s="32">
        <f t="shared" si="6"/>
        <v>11.7645</v>
      </c>
      <c r="O20" s="32"/>
      <c r="P20" s="40"/>
      <c r="Q20" s="40"/>
      <c r="R20" s="33"/>
    </row>
    <row r="21" spans="1:21" ht="16.5" x14ac:dyDescent="0.3">
      <c r="A21" s="29">
        <v>0</v>
      </c>
      <c r="B21" s="29">
        <v>0</v>
      </c>
      <c r="C21" s="29">
        <v>0</v>
      </c>
      <c r="D21" s="29">
        <v>0</v>
      </c>
      <c r="E21" s="39">
        <f t="shared" si="0"/>
        <v>0</v>
      </c>
      <c r="F21" s="39">
        <f t="shared" si="1"/>
        <v>0</v>
      </c>
      <c r="G21" s="39">
        <f t="shared" si="2"/>
        <v>0</v>
      </c>
      <c r="H21" s="39">
        <f t="shared" si="3"/>
        <v>0</v>
      </c>
      <c r="I21" s="37">
        <f t="shared" si="4"/>
        <v>0</v>
      </c>
      <c r="J21" s="31">
        <f t="shared" si="5"/>
        <v>0</v>
      </c>
      <c r="K21" s="32"/>
      <c r="L21" s="32"/>
      <c r="M21" s="32"/>
      <c r="N21" s="32">
        <f>SUM(N5:N20)</f>
        <v>1478.3407999999997</v>
      </c>
      <c r="O21" s="32"/>
      <c r="P21" s="32"/>
      <c r="Q21" s="32"/>
      <c r="R21" s="33"/>
      <c r="S21" s="8"/>
      <c r="U21" s="2"/>
    </row>
    <row r="22" spans="1:21" ht="16.5" x14ac:dyDescent="0.3">
      <c r="A22" s="29">
        <v>0</v>
      </c>
      <c r="B22" s="29">
        <v>0</v>
      </c>
      <c r="C22" s="29">
        <v>0</v>
      </c>
      <c r="D22" s="29">
        <v>0</v>
      </c>
      <c r="E22" s="39">
        <f t="shared" si="0"/>
        <v>0</v>
      </c>
      <c r="F22" s="39">
        <f t="shared" si="1"/>
        <v>0</v>
      </c>
      <c r="G22" s="39">
        <f t="shared" si="2"/>
        <v>0</v>
      </c>
      <c r="H22" s="39">
        <f t="shared" si="3"/>
        <v>0</v>
      </c>
      <c r="I22" s="37">
        <f t="shared" si="4"/>
        <v>0</v>
      </c>
      <c r="J22" s="31">
        <f t="shared" si="5"/>
        <v>0</v>
      </c>
      <c r="K22" s="32"/>
      <c r="L22" s="32"/>
      <c r="M22" s="32"/>
      <c r="N22" s="32"/>
      <c r="O22" s="32"/>
      <c r="P22" s="32"/>
      <c r="Q22" s="32"/>
      <c r="R22" s="33"/>
    </row>
    <row r="23" spans="1:21" ht="16.5" x14ac:dyDescent="0.3">
      <c r="A23" s="29">
        <v>0</v>
      </c>
      <c r="B23" s="29">
        <v>0</v>
      </c>
      <c r="C23" s="29">
        <v>0</v>
      </c>
      <c r="D23" s="29">
        <v>0</v>
      </c>
      <c r="E23" s="39">
        <f t="shared" si="0"/>
        <v>0</v>
      </c>
      <c r="F23" s="39">
        <f t="shared" si="0"/>
        <v>0</v>
      </c>
      <c r="G23" s="39">
        <f t="shared" si="0"/>
        <v>0</v>
      </c>
      <c r="H23" s="39">
        <f t="shared" si="0"/>
        <v>0</v>
      </c>
      <c r="I23" s="39">
        <f t="shared" si="0"/>
        <v>0</v>
      </c>
      <c r="J23" s="31">
        <f t="shared" si="5"/>
        <v>0</v>
      </c>
      <c r="K23" s="32"/>
      <c r="L23" s="32">
        <v>2</v>
      </c>
      <c r="M23" s="32">
        <v>8.1199999999999992</v>
      </c>
      <c r="N23" s="32">
        <f t="shared" si="6"/>
        <v>16.239999999999998</v>
      </c>
      <c r="O23" s="32"/>
      <c r="P23" s="32"/>
      <c r="Q23" s="32"/>
      <c r="R23" s="33"/>
    </row>
    <row r="24" spans="1:21" ht="16.5" x14ac:dyDescent="0.3">
      <c r="A24" s="29">
        <v>0</v>
      </c>
      <c r="B24" s="29">
        <v>0</v>
      </c>
      <c r="C24" s="29">
        <v>0</v>
      </c>
      <c r="D24" s="29">
        <v>0</v>
      </c>
      <c r="E24" s="39">
        <f t="shared" ref="E24:I30" si="7">B24/12</f>
        <v>0</v>
      </c>
      <c r="F24" s="39">
        <f t="shared" si="7"/>
        <v>0</v>
      </c>
      <c r="G24" s="39">
        <f t="shared" si="7"/>
        <v>0</v>
      </c>
      <c r="H24" s="39">
        <f t="shared" si="7"/>
        <v>0</v>
      </c>
      <c r="I24" s="39">
        <f t="shared" si="7"/>
        <v>0</v>
      </c>
      <c r="J24" s="31">
        <f t="shared" si="5"/>
        <v>0</v>
      </c>
      <c r="K24" s="32"/>
      <c r="L24" s="32">
        <v>2</v>
      </c>
      <c r="M24" s="41">
        <v>24</v>
      </c>
      <c r="N24" s="32">
        <f t="shared" si="6"/>
        <v>48</v>
      </c>
      <c r="O24" s="38"/>
      <c r="P24" s="32"/>
      <c r="Q24" s="32"/>
      <c r="R24" s="38"/>
    </row>
    <row r="25" spans="1:21" ht="16.5" x14ac:dyDescent="0.3">
      <c r="A25" s="29">
        <v>0</v>
      </c>
      <c r="B25" s="29">
        <v>0</v>
      </c>
      <c r="C25" s="29">
        <v>0</v>
      </c>
      <c r="D25" s="29">
        <v>0</v>
      </c>
      <c r="E25" s="39">
        <f t="shared" si="7"/>
        <v>0</v>
      </c>
      <c r="F25" s="39">
        <f t="shared" si="7"/>
        <v>0</v>
      </c>
      <c r="G25" s="39">
        <f t="shared" si="7"/>
        <v>0</v>
      </c>
      <c r="H25" s="39">
        <f t="shared" si="7"/>
        <v>0</v>
      </c>
      <c r="I25" s="39">
        <f t="shared" si="7"/>
        <v>0</v>
      </c>
      <c r="J25" s="31">
        <f t="shared" si="5"/>
        <v>0</v>
      </c>
      <c r="K25" s="32"/>
      <c r="L25" s="32">
        <v>2</v>
      </c>
      <c r="M25" s="41">
        <v>9</v>
      </c>
      <c r="N25" s="32">
        <f t="shared" si="6"/>
        <v>18</v>
      </c>
      <c r="O25" s="32"/>
      <c r="P25" s="32"/>
      <c r="Q25" s="32"/>
      <c r="R25" s="32"/>
    </row>
    <row r="26" spans="1:21" ht="16.5" x14ac:dyDescent="0.3">
      <c r="A26" s="29">
        <v>0</v>
      </c>
      <c r="B26" s="29">
        <v>0</v>
      </c>
      <c r="C26" s="29">
        <v>0</v>
      </c>
      <c r="D26" s="29">
        <v>0</v>
      </c>
      <c r="E26" s="39">
        <f t="shared" si="7"/>
        <v>0</v>
      </c>
      <c r="F26" s="39">
        <f t="shared" si="7"/>
        <v>0</v>
      </c>
      <c r="G26" s="39">
        <f t="shared" si="7"/>
        <v>0</v>
      </c>
      <c r="H26" s="39">
        <f t="shared" si="7"/>
        <v>0</v>
      </c>
      <c r="I26" s="39">
        <f t="shared" si="7"/>
        <v>0</v>
      </c>
      <c r="J26" s="31">
        <f t="shared" si="5"/>
        <v>0</v>
      </c>
      <c r="K26" s="32"/>
      <c r="L26" s="32">
        <v>2</v>
      </c>
      <c r="M26" s="41">
        <v>9</v>
      </c>
      <c r="N26" s="32">
        <f t="shared" si="6"/>
        <v>18</v>
      </c>
      <c r="O26" s="32"/>
      <c r="P26" s="32"/>
      <c r="Q26" s="32"/>
      <c r="R26" s="32"/>
    </row>
    <row r="27" spans="1:21" ht="16.5" x14ac:dyDescent="0.3">
      <c r="A27" s="29">
        <v>0</v>
      </c>
      <c r="B27" s="29">
        <v>0</v>
      </c>
      <c r="C27" s="29">
        <v>0</v>
      </c>
      <c r="D27" s="29">
        <v>0</v>
      </c>
      <c r="E27" s="39">
        <f t="shared" si="7"/>
        <v>0</v>
      </c>
      <c r="F27" s="39">
        <f t="shared" si="7"/>
        <v>0</v>
      </c>
      <c r="G27" s="39">
        <f t="shared" si="7"/>
        <v>0</v>
      </c>
      <c r="H27" s="39">
        <f t="shared" si="7"/>
        <v>0</v>
      </c>
      <c r="I27" s="39">
        <f t="shared" si="7"/>
        <v>0</v>
      </c>
      <c r="J27" s="31">
        <f t="shared" si="5"/>
        <v>0</v>
      </c>
      <c r="K27" s="32"/>
      <c r="L27" s="32">
        <v>4</v>
      </c>
      <c r="M27" s="32">
        <v>20</v>
      </c>
      <c r="N27" s="32">
        <f t="shared" si="6"/>
        <v>80</v>
      </c>
      <c r="O27" s="32"/>
      <c r="P27" s="32"/>
      <c r="Q27" s="32"/>
      <c r="R27" s="32"/>
    </row>
    <row r="28" spans="1:21" ht="16.5" x14ac:dyDescent="0.3">
      <c r="A28" s="29">
        <v>0</v>
      </c>
      <c r="B28" s="29">
        <v>0</v>
      </c>
      <c r="C28" s="29">
        <v>0</v>
      </c>
      <c r="D28" s="29">
        <v>0</v>
      </c>
      <c r="E28" s="39">
        <f t="shared" si="7"/>
        <v>0</v>
      </c>
      <c r="F28" s="39">
        <f t="shared" si="7"/>
        <v>0</v>
      </c>
      <c r="G28" s="39">
        <f t="shared" si="7"/>
        <v>0</v>
      </c>
      <c r="H28" s="39">
        <f t="shared" si="7"/>
        <v>0</v>
      </c>
      <c r="I28" s="39">
        <f t="shared" si="7"/>
        <v>0</v>
      </c>
      <c r="J28" s="31">
        <f t="shared" si="5"/>
        <v>0</v>
      </c>
      <c r="K28" s="32"/>
      <c r="L28" s="32"/>
      <c r="M28" s="32"/>
      <c r="N28" s="32">
        <f>SUM(N23:N27)</f>
        <v>180.24</v>
      </c>
      <c r="O28" s="32"/>
      <c r="P28" s="32"/>
      <c r="Q28" s="32"/>
      <c r="R28" s="32"/>
    </row>
    <row r="29" spans="1:21" ht="16.5" x14ac:dyDescent="0.3">
      <c r="A29" s="29">
        <v>0</v>
      </c>
      <c r="B29" s="29">
        <v>0</v>
      </c>
      <c r="C29" s="29">
        <v>0</v>
      </c>
      <c r="D29" s="29">
        <v>0</v>
      </c>
      <c r="E29" s="39">
        <f t="shared" si="7"/>
        <v>0</v>
      </c>
      <c r="F29" s="39">
        <f t="shared" si="1"/>
        <v>0</v>
      </c>
      <c r="G29" s="39">
        <f t="shared" si="2"/>
        <v>0</v>
      </c>
      <c r="H29" s="39">
        <f t="shared" si="3"/>
        <v>0</v>
      </c>
      <c r="I29" s="37">
        <f t="shared" ref="I29:I30" si="8">G29*H29</f>
        <v>0</v>
      </c>
      <c r="J29" s="31">
        <f t="shared" si="5"/>
        <v>0</v>
      </c>
      <c r="K29" s="32"/>
      <c r="L29" s="32"/>
      <c r="M29" s="32"/>
      <c r="N29" s="32"/>
      <c r="O29" s="32"/>
      <c r="P29" s="42"/>
      <c r="Q29" s="42"/>
      <c r="R29" s="32"/>
    </row>
    <row r="30" spans="1:21" ht="16.5" x14ac:dyDescent="0.3">
      <c r="A30" s="29">
        <v>0</v>
      </c>
      <c r="B30" s="29">
        <v>0</v>
      </c>
      <c r="C30" s="29">
        <v>0</v>
      </c>
      <c r="D30" s="29">
        <v>0</v>
      </c>
      <c r="E30" s="39">
        <f t="shared" si="7"/>
        <v>0</v>
      </c>
      <c r="F30" s="39">
        <f t="shared" si="1"/>
        <v>0</v>
      </c>
      <c r="G30" s="39">
        <f t="shared" si="2"/>
        <v>0</v>
      </c>
      <c r="H30" s="39">
        <f t="shared" si="3"/>
        <v>0</v>
      </c>
      <c r="I30" s="37">
        <f t="shared" si="8"/>
        <v>0</v>
      </c>
      <c r="J30" s="31">
        <f t="shared" si="5"/>
        <v>0</v>
      </c>
      <c r="K30" s="32"/>
      <c r="L30" s="32"/>
      <c r="M30" s="32"/>
      <c r="N30" s="32"/>
      <c r="O30" s="32"/>
      <c r="P30" s="43"/>
      <c r="Q30" s="43"/>
      <c r="R30" s="32"/>
    </row>
    <row r="33" spans="13:17" x14ac:dyDescent="0.25">
      <c r="M33" s="6"/>
      <c r="P33" s="44"/>
      <c r="Q33" s="4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A49" workbookViewId="0">
      <selection activeCell="A41" sqref="A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topLeftCell="A55" workbookViewId="0">
      <selection activeCell="A40" sqref="A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84"/>
  <sheetViews>
    <sheetView topLeftCell="A4" workbookViewId="0">
      <selection activeCell="L34" sqref="L34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5.5703125" style="16" hidden="1" customWidth="1"/>
    <col min="5" max="5" width="0" hidden="1" customWidth="1"/>
    <col min="6" max="6" width="17.140625" style="16" customWidth="1"/>
    <col min="7" max="7" width="15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C2" s="16">
        <v>302</v>
      </c>
      <c r="D2" s="17"/>
      <c r="F2" s="16">
        <v>303</v>
      </c>
      <c r="G2" s="17"/>
    </row>
    <row r="3" spans="1:8" x14ac:dyDescent="0.25">
      <c r="A3" s="15" t="s">
        <v>13</v>
      </c>
      <c r="B3" s="18"/>
      <c r="C3" s="19">
        <v>21900</v>
      </c>
      <c r="D3" s="20" t="s">
        <v>77</v>
      </c>
      <c r="E3" t="s">
        <v>78</v>
      </c>
      <c r="F3" s="19">
        <v>21900</v>
      </c>
      <c r="G3" s="20" t="s">
        <v>77</v>
      </c>
      <c r="H3" t="s">
        <v>78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19400</v>
      </c>
      <c r="D5" s="22"/>
      <c r="F5" s="19">
        <f>F3-F4</f>
        <v>19400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10</v>
      </c>
      <c r="D7" s="24">
        <v>2023</v>
      </c>
      <c r="F7" s="24">
        <f>G7-G8</f>
        <v>10</v>
      </c>
      <c r="G7" s="24">
        <v>2023</v>
      </c>
    </row>
    <row r="8" spans="1:8" x14ac:dyDescent="0.25">
      <c r="A8" s="15" t="s">
        <v>18</v>
      </c>
      <c r="B8" s="23"/>
      <c r="C8" s="24">
        <f>C9-C7</f>
        <v>50</v>
      </c>
      <c r="D8" s="24">
        <v>2013</v>
      </c>
      <c r="F8" s="24">
        <f>F9-F7</f>
        <v>50</v>
      </c>
      <c r="G8" s="24">
        <v>2013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15</v>
      </c>
      <c r="D10" s="24"/>
      <c r="F10" s="24">
        <f>90*F7/F9</f>
        <v>15</v>
      </c>
      <c r="G10" s="24"/>
    </row>
    <row r="11" spans="1:8" x14ac:dyDescent="0.25">
      <c r="A11" s="15"/>
      <c r="B11" s="25"/>
      <c r="C11" s="26">
        <f>C10%</f>
        <v>0.15</v>
      </c>
      <c r="D11" s="26"/>
      <c r="F11" s="26">
        <f>F10%</f>
        <v>0.15</v>
      </c>
      <c r="G11" s="26"/>
    </row>
    <row r="12" spans="1:8" x14ac:dyDescent="0.25">
      <c r="A12" s="15" t="s">
        <v>21</v>
      </c>
      <c r="B12" s="18"/>
      <c r="C12" s="19">
        <f>C6*C11</f>
        <v>375</v>
      </c>
      <c r="D12" s="22"/>
      <c r="F12" s="19">
        <f>F6*F11</f>
        <v>375</v>
      </c>
      <c r="G12" s="22"/>
    </row>
    <row r="13" spans="1:8" x14ac:dyDescent="0.25">
      <c r="A13" s="15" t="s">
        <v>22</v>
      </c>
      <c r="B13" s="18"/>
      <c r="C13" s="19">
        <f>C6-C12</f>
        <v>2125</v>
      </c>
      <c r="D13" s="22"/>
      <c r="F13" s="19">
        <f>F6-F12</f>
        <v>2125</v>
      </c>
      <c r="G13" s="22"/>
    </row>
    <row r="14" spans="1:8" x14ac:dyDescent="0.25">
      <c r="A14" s="15" t="s">
        <v>15</v>
      </c>
      <c r="B14" s="18"/>
      <c r="C14" s="19">
        <f>C5</f>
        <v>19400</v>
      </c>
      <c r="D14" s="22"/>
      <c r="F14" s="19">
        <f>F5</f>
        <v>19400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32" t="s">
        <v>23</v>
      </c>
      <c r="B16" s="63"/>
      <c r="C16" s="62">
        <f>C14+C13</f>
        <v>21525</v>
      </c>
      <c r="D16" s="62"/>
      <c r="E16" s="32"/>
      <c r="F16" s="62">
        <f>F14+F13</f>
        <v>21525</v>
      </c>
      <c r="G16" s="62" t="s">
        <v>95</v>
      </c>
    </row>
    <row r="17" spans="1:8" x14ac:dyDescent="0.25">
      <c r="A17" s="32" t="s">
        <v>94</v>
      </c>
      <c r="B17" s="64"/>
      <c r="C17" s="65">
        <f>C2</f>
        <v>302</v>
      </c>
      <c r="D17" s="65"/>
      <c r="E17" s="32"/>
      <c r="F17" s="65">
        <f>F2</f>
        <v>303</v>
      </c>
      <c r="G17" s="65"/>
    </row>
    <row r="18" spans="1:8" x14ac:dyDescent="0.25">
      <c r="A18" s="32" t="str">
        <f>E3</f>
        <v>ACA</v>
      </c>
      <c r="B18" s="32"/>
      <c r="C18" s="65">
        <v>800.5</v>
      </c>
      <c r="D18" s="65"/>
      <c r="E18" s="32"/>
      <c r="F18" s="65">
        <v>800.5</v>
      </c>
      <c r="G18" s="65"/>
      <c r="H18">
        <f>C18+F18</f>
        <v>1601</v>
      </c>
    </row>
    <row r="19" spans="1:8" x14ac:dyDescent="0.25">
      <c r="A19" s="38" t="s">
        <v>74</v>
      </c>
      <c r="B19" s="38"/>
      <c r="C19" s="66">
        <f>C18*C16</f>
        <v>17230762.5</v>
      </c>
      <c r="D19" s="40"/>
      <c r="E19" s="32"/>
      <c r="F19" s="66">
        <f>F18*F16</f>
        <v>17230762.5</v>
      </c>
      <c r="G19" s="40"/>
      <c r="H19">
        <v>21525</v>
      </c>
    </row>
    <row r="20" spans="1:8" hidden="1" x14ac:dyDescent="0.25">
      <c r="A20" s="38" t="s">
        <v>24</v>
      </c>
      <c r="B20" s="38"/>
      <c r="C20" s="66">
        <f>C19*90%</f>
        <v>15507686.25</v>
      </c>
      <c r="D20" s="66"/>
      <c r="E20" s="32"/>
      <c r="F20" s="66">
        <f>F19*90%</f>
        <v>15507686.25</v>
      </c>
      <c r="G20" s="66"/>
    </row>
    <row r="21" spans="1:8" hidden="1" x14ac:dyDescent="0.25">
      <c r="A21" s="38" t="s">
        <v>25</v>
      </c>
      <c r="B21" s="38"/>
      <c r="C21" s="66">
        <f>C19*80%</f>
        <v>13784610</v>
      </c>
      <c r="D21" s="67"/>
      <c r="E21" s="32"/>
      <c r="F21" s="66">
        <f>F19*80%</f>
        <v>13784610</v>
      </c>
      <c r="G21" s="67"/>
    </row>
    <row r="22" spans="1:8" hidden="1" x14ac:dyDescent="0.25">
      <c r="A22" s="32"/>
      <c r="B22" s="32"/>
      <c r="C22" s="68"/>
      <c r="D22" s="65"/>
      <c r="E22" s="32"/>
      <c r="F22" s="68"/>
      <c r="G22" s="65"/>
    </row>
    <row r="23" spans="1:8" hidden="1" x14ac:dyDescent="0.25">
      <c r="A23" s="32" t="s">
        <v>26</v>
      </c>
      <c r="B23" s="32"/>
      <c r="C23" s="67">
        <f>C4*C18</f>
        <v>2001250</v>
      </c>
      <c r="D23" s="67"/>
      <c r="E23" s="32"/>
      <c r="F23" s="67">
        <f>F4*F18</f>
        <v>2001250</v>
      </c>
      <c r="G23" s="67"/>
    </row>
    <row r="24" spans="1:8" hidden="1" x14ac:dyDescent="0.25">
      <c r="A24" s="32" t="s">
        <v>27</v>
      </c>
      <c r="B24" s="32"/>
      <c r="C24" s="68"/>
      <c r="D24" s="68"/>
      <c r="E24" s="32"/>
      <c r="F24" s="68"/>
      <c r="G24" s="68"/>
    </row>
    <row r="25" spans="1:8" hidden="1" x14ac:dyDescent="0.25">
      <c r="A25" s="68" t="s">
        <v>28</v>
      </c>
      <c r="B25" s="68"/>
      <c r="C25" s="67">
        <f>C19*0.025/12</f>
        <v>35897.421875</v>
      </c>
      <c r="D25" s="67"/>
      <c r="E25" s="32"/>
      <c r="F25" s="67">
        <f>F19*0.025/12</f>
        <v>35897.421875</v>
      </c>
      <c r="G25" s="67"/>
    </row>
    <row r="26" spans="1:8" hidden="1" x14ac:dyDescent="0.25">
      <c r="A26" s="32"/>
      <c r="B26" s="32"/>
      <c r="C26" s="67"/>
      <c r="D26" s="67"/>
      <c r="E26" s="32"/>
      <c r="F26" s="67"/>
      <c r="G26" s="67"/>
    </row>
    <row r="27" spans="1:8" x14ac:dyDescent="0.25">
      <c r="A27" s="32" t="s">
        <v>92</v>
      </c>
      <c r="B27" s="32"/>
      <c r="C27" s="67">
        <v>800000</v>
      </c>
      <c r="D27" s="67"/>
      <c r="E27" s="32"/>
      <c r="F27" s="67">
        <v>800000</v>
      </c>
      <c r="G27" s="67"/>
      <c r="H27" s="10">
        <f>H18*H19</f>
        <v>34461525</v>
      </c>
    </row>
    <row r="28" spans="1:8" hidden="1" x14ac:dyDescent="0.25">
      <c r="A28" s="32"/>
      <c r="B28" s="32"/>
      <c r="C28" s="32"/>
      <c r="D28" s="32"/>
      <c r="E28" s="32"/>
      <c r="F28" s="32"/>
      <c r="G28" s="32"/>
      <c r="H28" s="55"/>
    </row>
    <row r="29" spans="1:8" x14ac:dyDescent="0.25">
      <c r="A29" s="32" t="s">
        <v>96</v>
      </c>
      <c r="B29" s="32"/>
      <c r="C29" s="69">
        <f>C19+C27</f>
        <v>18030762.5</v>
      </c>
      <c r="D29" s="32"/>
      <c r="E29" s="32"/>
      <c r="F29" s="69">
        <f>F19+F27</f>
        <v>18030762.5</v>
      </c>
      <c r="G29" s="70">
        <f>C29+F29</f>
        <v>36061525</v>
      </c>
      <c r="H29" s="55">
        <f>G29*0.03/12</f>
        <v>90153.8125</v>
      </c>
    </row>
    <row r="30" spans="1:8" x14ac:dyDescent="0.25">
      <c r="A30" s="32" t="s">
        <v>97</v>
      </c>
      <c r="B30" s="32"/>
      <c r="C30" s="69">
        <f>C29*0.9</f>
        <v>16227686.25</v>
      </c>
      <c r="D30" s="32"/>
      <c r="E30" s="32"/>
      <c r="F30" s="69">
        <f>F29*0.9</f>
        <v>16227686.25</v>
      </c>
      <c r="G30" s="70">
        <f>C30+F30</f>
        <v>32455372.5</v>
      </c>
    </row>
    <row r="31" spans="1:8" x14ac:dyDescent="0.25">
      <c r="A31" s="32" t="s">
        <v>98</v>
      </c>
      <c r="B31" s="32"/>
      <c r="C31" s="69">
        <f>C29*0.8</f>
        <v>14424610</v>
      </c>
      <c r="D31" s="32"/>
      <c r="E31" s="32"/>
      <c r="F31" s="69">
        <f>F29*0.8</f>
        <v>14424610</v>
      </c>
      <c r="G31" s="70">
        <f>C31+F31</f>
        <v>28849220</v>
      </c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 s="55">
        <f>G29/1921</f>
        <v>18772.267048412286</v>
      </c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5"/>
  <sheetViews>
    <sheetView tabSelected="1" topLeftCell="A4" workbookViewId="0">
      <selection activeCell="S4" sqref="S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9" width="14.28515625" bestFit="1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953.5</v>
      </c>
      <c r="C2" s="4">
        <f t="shared" ref="C2:C15" si="1">B2*1.2</f>
        <v>1144.2</v>
      </c>
      <c r="D2" s="4">
        <f t="shared" ref="D2:D15" si="2">C2*1.2</f>
        <v>1373.04</v>
      </c>
      <c r="E2" s="5">
        <f t="shared" ref="E2:E15" si="3">R2</f>
        <v>15700000</v>
      </c>
      <c r="F2" s="72">
        <f t="shared" ref="F2:F15" si="4">ROUND((E2/B2),0)</f>
        <v>16466</v>
      </c>
      <c r="G2" s="72">
        <f t="shared" ref="G2:G15" si="5">ROUND((E2/C2),0)</f>
        <v>13721</v>
      </c>
      <c r="H2" s="72">
        <f t="shared" ref="H2:H15" si="6">ROUND((E2/D2),0)</f>
        <v>11434</v>
      </c>
      <c r="I2" s="72">
        <f t="shared" ref="I2:I15" si="7">T2</f>
        <v>0</v>
      </c>
      <c r="J2" s="72">
        <f t="shared" ref="J2:J15" si="8">U2</f>
        <v>0</v>
      </c>
      <c r="K2" s="73"/>
      <c r="L2" s="73"/>
      <c r="M2" s="73"/>
      <c r="N2" s="73"/>
      <c r="O2" s="73">
        <v>0</v>
      </c>
      <c r="P2" s="73">
        <f t="shared" ref="P2:P15" si="9">O2/1.2</f>
        <v>0</v>
      </c>
      <c r="Q2" s="73">
        <f>892+61.5</f>
        <v>953.5</v>
      </c>
      <c r="R2" s="74">
        <v>15700000</v>
      </c>
      <c r="S2" s="74" t="s">
        <v>82</v>
      </c>
    </row>
    <row r="3" spans="1:19" x14ac:dyDescent="0.25">
      <c r="A3" s="4">
        <v>2</v>
      </c>
      <c r="B3" s="4">
        <f t="shared" si="0"/>
        <v>1098.5</v>
      </c>
      <c r="C3" s="4">
        <f t="shared" si="1"/>
        <v>1318.2</v>
      </c>
      <c r="D3" s="4">
        <f t="shared" si="2"/>
        <v>1581.84</v>
      </c>
      <c r="E3" s="5">
        <f t="shared" si="3"/>
        <v>18447000</v>
      </c>
      <c r="F3" s="72">
        <f t="shared" si="4"/>
        <v>16793</v>
      </c>
      <c r="G3" s="72">
        <f t="shared" si="5"/>
        <v>13994</v>
      </c>
      <c r="H3" s="72">
        <f t="shared" si="6"/>
        <v>11662</v>
      </c>
      <c r="I3" s="72">
        <f t="shared" si="7"/>
        <v>0</v>
      </c>
      <c r="J3" s="72">
        <f t="shared" si="8"/>
        <v>0</v>
      </c>
      <c r="K3" s="73"/>
      <c r="L3" s="73"/>
      <c r="M3" s="73"/>
      <c r="N3" s="73"/>
      <c r="O3" s="73">
        <v>0</v>
      </c>
      <c r="P3" s="73">
        <f t="shared" si="9"/>
        <v>0</v>
      </c>
      <c r="Q3" s="73">
        <f>876+61.5+161</f>
        <v>1098.5</v>
      </c>
      <c r="R3" s="74">
        <v>18447000</v>
      </c>
      <c r="S3" s="74" t="s">
        <v>83</v>
      </c>
    </row>
    <row r="4" spans="1:19" x14ac:dyDescent="0.25">
      <c r="A4" s="4">
        <v>3</v>
      </c>
      <c r="B4" s="4">
        <f t="shared" si="0"/>
        <v>953.5</v>
      </c>
      <c r="C4" s="4">
        <f t="shared" si="1"/>
        <v>1144.2</v>
      </c>
      <c r="D4" s="4">
        <f t="shared" si="2"/>
        <v>1373.04</v>
      </c>
      <c r="E4" s="5">
        <f t="shared" si="3"/>
        <v>16300000</v>
      </c>
      <c r="F4" s="72">
        <f t="shared" si="4"/>
        <v>17095</v>
      </c>
      <c r="G4" s="72">
        <f t="shared" si="5"/>
        <v>14246</v>
      </c>
      <c r="H4" s="72">
        <f t="shared" si="6"/>
        <v>11871</v>
      </c>
      <c r="I4" s="72">
        <f t="shared" si="7"/>
        <v>0</v>
      </c>
      <c r="J4" s="72">
        <f t="shared" si="8"/>
        <v>0</v>
      </c>
      <c r="K4" s="73"/>
      <c r="L4" s="73"/>
      <c r="M4" s="73"/>
      <c r="N4" s="73"/>
      <c r="O4" s="73">
        <v>0</v>
      </c>
      <c r="P4" s="73">
        <f t="shared" si="9"/>
        <v>0</v>
      </c>
      <c r="Q4" s="73">
        <f>892+61.5</f>
        <v>953.5</v>
      </c>
      <c r="R4" s="74">
        <v>16300000</v>
      </c>
      <c r="S4" s="74" t="s">
        <v>84</v>
      </c>
    </row>
    <row r="5" spans="1:19" x14ac:dyDescent="0.25">
      <c r="A5" s="4">
        <v>4</v>
      </c>
      <c r="B5" s="4">
        <f t="shared" si="0"/>
        <v>813.25</v>
      </c>
      <c r="C5" s="4">
        <f t="shared" si="1"/>
        <v>975.9</v>
      </c>
      <c r="D5" s="4">
        <f t="shared" si="2"/>
        <v>1171.08</v>
      </c>
      <c r="E5" s="5">
        <f t="shared" si="3"/>
        <v>13500000</v>
      </c>
      <c r="F5" s="72">
        <f t="shared" si="4"/>
        <v>16600</v>
      </c>
      <c r="G5" s="72">
        <f t="shared" si="5"/>
        <v>13833</v>
      </c>
      <c r="H5" s="72">
        <f t="shared" si="6"/>
        <v>11528</v>
      </c>
      <c r="I5" s="72">
        <f t="shared" si="7"/>
        <v>0</v>
      </c>
      <c r="J5" s="72">
        <f t="shared" si="8"/>
        <v>0</v>
      </c>
      <c r="K5" s="73"/>
      <c r="L5" s="73"/>
      <c r="M5" s="73"/>
      <c r="N5" s="73"/>
      <c r="O5" s="73">
        <v>0</v>
      </c>
      <c r="P5" s="73">
        <f t="shared" si="9"/>
        <v>0</v>
      </c>
      <c r="Q5" s="73">
        <v>813.25</v>
      </c>
      <c r="R5" s="74">
        <v>13500000</v>
      </c>
      <c r="S5" s="74" t="s">
        <v>85</v>
      </c>
    </row>
    <row r="6" spans="1:19" x14ac:dyDescent="0.25">
      <c r="A6" s="4">
        <v>5</v>
      </c>
      <c r="B6" s="4">
        <f t="shared" si="0"/>
        <v>850</v>
      </c>
      <c r="C6" s="4">
        <f t="shared" si="1"/>
        <v>1020</v>
      </c>
      <c r="D6" s="4">
        <f t="shared" si="2"/>
        <v>1224</v>
      </c>
      <c r="E6" s="5">
        <f t="shared" si="3"/>
        <v>17000000</v>
      </c>
      <c r="F6" s="60">
        <f t="shared" si="4"/>
        <v>20000</v>
      </c>
      <c r="G6" s="60">
        <f t="shared" si="5"/>
        <v>16667</v>
      </c>
      <c r="H6" s="60">
        <f t="shared" si="6"/>
        <v>13889</v>
      </c>
      <c r="I6" s="60">
        <f t="shared" si="7"/>
        <v>0</v>
      </c>
      <c r="J6" s="60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850</v>
      </c>
      <c r="R6" s="61">
        <v>17000000</v>
      </c>
      <c r="S6" s="74"/>
    </row>
    <row r="7" spans="1:19" x14ac:dyDescent="0.25">
      <c r="A7" s="4">
        <v>6</v>
      </c>
      <c r="B7" s="4">
        <f t="shared" si="0"/>
        <v>843.75</v>
      </c>
      <c r="C7" s="4">
        <f t="shared" si="1"/>
        <v>1012.5</v>
      </c>
      <c r="D7" s="4">
        <f t="shared" si="2"/>
        <v>1215</v>
      </c>
      <c r="E7" s="5">
        <f t="shared" si="3"/>
        <v>17500000</v>
      </c>
      <c r="F7" s="60">
        <f t="shared" si="4"/>
        <v>20741</v>
      </c>
      <c r="G7" s="60">
        <f t="shared" si="5"/>
        <v>17284</v>
      </c>
      <c r="H7" s="60">
        <f t="shared" si="6"/>
        <v>14403</v>
      </c>
      <c r="I7" s="60">
        <f t="shared" si="7"/>
        <v>0</v>
      </c>
      <c r="J7" s="60">
        <f t="shared" si="8"/>
        <v>0</v>
      </c>
      <c r="K7" s="7"/>
      <c r="L7" s="7"/>
      <c r="M7" s="7"/>
      <c r="N7" s="7"/>
      <c r="O7" s="7">
        <v>1215</v>
      </c>
      <c r="P7" s="7">
        <f t="shared" si="9"/>
        <v>1012.5</v>
      </c>
      <c r="Q7" s="7">
        <f t="shared" ref="Q7" si="10">P7/1.2</f>
        <v>843.75</v>
      </c>
      <c r="R7" s="61">
        <v>17500000</v>
      </c>
      <c r="S7" s="74"/>
    </row>
    <row r="8" spans="1:19" x14ac:dyDescent="0.25">
      <c r="A8" s="4">
        <v>7</v>
      </c>
      <c r="B8" s="4">
        <f t="shared" si="0"/>
        <v>800</v>
      </c>
      <c r="C8" s="4">
        <f t="shared" si="1"/>
        <v>960</v>
      </c>
      <c r="D8" s="4">
        <f t="shared" si="2"/>
        <v>1152</v>
      </c>
      <c r="E8" s="5">
        <f t="shared" si="3"/>
        <v>16000000</v>
      </c>
      <c r="F8" s="72">
        <f t="shared" si="4"/>
        <v>20000</v>
      </c>
      <c r="G8" s="72">
        <f t="shared" si="5"/>
        <v>16667</v>
      </c>
      <c r="H8" s="72">
        <f t="shared" si="6"/>
        <v>13889</v>
      </c>
      <c r="I8" s="72">
        <f t="shared" si="7"/>
        <v>0</v>
      </c>
      <c r="J8" s="72">
        <f t="shared" si="8"/>
        <v>0</v>
      </c>
      <c r="K8" s="73"/>
      <c r="L8" s="73"/>
      <c r="M8" s="73"/>
      <c r="N8" s="73"/>
      <c r="O8" s="73">
        <v>0</v>
      </c>
      <c r="P8" s="73">
        <f t="shared" si="9"/>
        <v>0</v>
      </c>
      <c r="Q8" s="73">
        <v>800</v>
      </c>
      <c r="R8" s="74">
        <v>16000000</v>
      </c>
      <c r="S8" s="74"/>
    </row>
    <row r="9" spans="1:19" x14ac:dyDescent="0.25">
      <c r="A9" s="4">
        <v>8</v>
      </c>
      <c r="B9" s="4">
        <f t="shared" si="0"/>
        <v>750</v>
      </c>
      <c r="C9" s="4">
        <f t="shared" si="1"/>
        <v>900</v>
      </c>
      <c r="D9" s="4">
        <f t="shared" si="2"/>
        <v>1080</v>
      </c>
      <c r="E9" s="5">
        <f t="shared" si="3"/>
        <v>15500000</v>
      </c>
      <c r="F9" s="72">
        <f t="shared" si="4"/>
        <v>20667</v>
      </c>
      <c r="G9" s="72">
        <f t="shared" si="5"/>
        <v>17222</v>
      </c>
      <c r="H9" s="72">
        <f t="shared" si="6"/>
        <v>14352</v>
      </c>
      <c r="I9" s="72">
        <f t="shared" si="7"/>
        <v>0</v>
      </c>
      <c r="J9" s="72">
        <f t="shared" si="8"/>
        <v>0</v>
      </c>
      <c r="K9" s="73"/>
      <c r="L9" s="73"/>
      <c r="M9" s="73"/>
      <c r="N9" s="73"/>
      <c r="O9" s="73">
        <v>0</v>
      </c>
      <c r="P9" s="73">
        <f t="shared" si="9"/>
        <v>0</v>
      </c>
      <c r="Q9" s="73">
        <v>750</v>
      </c>
      <c r="R9" s="74">
        <v>15500000</v>
      </c>
      <c r="S9" s="74"/>
    </row>
    <row r="10" spans="1:19" x14ac:dyDescent="0.25">
      <c r="A10" s="4">
        <v>9</v>
      </c>
      <c r="B10" s="4">
        <f t="shared" si="0"/>
        <v>800</v>
      </c>
      <c r="C10" s="4">
        <f t="shared" si="1"/>
        <v>960</v>
      </c>
      <c r="D10" s="4">
        <f t="shared" si="2"/>
        <v>1152</v>
      </c>
      <c r="E10" s="5">
        <f t="shared" si="3"/>
        <v>15000000</v>
      </c>
      <c r="F10" s="72">
        <f t="shared" si="4"/>
        <v>18750</v>
      </c>
      <c r="G10" s="72">
        <f t="shared" si="5"/>
        <v>15625</v>
      </c>
      <c r="H10" s="72">
        <f t="shared" si="6"/>
        <v>13021</v>
      </c>
      <c r="I10" s="72">
        <f t="shared" si="7"/>
        <v>0</v>
      </c>
      <c r="J10" s="72">
        <f t="shared" si="8"/>
        <v>0</v>
      </c>
      <c r="K10" s="73"/>
      <c r="L10" s="73"/>
      <c r="M10" s="73"/>
      <c r="N10" s="73"/>
      <c r="O10" s="73">
        <v>0</v>
      </c>
      <c r="P10" s="73">
        <f t="shared" si="9"/>
        <v>0</v>
      </c>
      <c r="Q10" s="73">
        <v>800</v>
      </c>
      <c r="R10" s="74">
        <v>15000000</v>
      </c>
      <c r="S10" s="74"/>
    </row>
    <row r="11" spans="1:19" x14ac:dyDescent="0.25">
      <c r="A11" s="4">
        <v>10</v>
      </c>
      <c r="B11" s="4">
        <f t="shared" si="0"/>
        <v>732</v>
      </c>
      <c r="C11" s="4">
        <f t="shared" si="1"/>
        <v>878.4</v>
      </c>
      <c r="D11" s="4">
        <f t="shared" si="2"/>
        <v>1054.08</v>
      </c>
      <c r="E11" s="5">
        <f t="shared" si="3"/>
        <v>15800000</v>
      </c>
      <c r="F11" s="72">
        <f t="shared" si="4"/>
        <v>21585</v>
      </c>
      <c r="G11" s="72">
        <f t="shared" si="5"/>
        <v>17987</v>
      </c>
      <c r="H11" s="72">
        <f t="shared" si="6"/>
        <v>14989</v>
      </c>
      <c r="I11" s="72">
        <f t="shared" si="7"/>
        <v>0</v>
      </c>
      <c r="J11" s="72">
        <f t="shared" si="8"/>
        <v>0</v>
      </c>
      <c r="K11" s="73"/>
      <c r="L11" s="73"/>
      <c r="M11" s="73"/>
      <c r="N11" s="73"/>
      <c r="O11" s="73">
        <v>0</v>
      </c>
      <c r="P11" s="73">
        <f t="shared" si="9"/>
        <v>0</v>
      </c>
      <c r="Q11" s="73">
        <v>732</v>
      </c>
      <c r="R11" s="74">
        <v>15800000</v>
      </c>
      <c r="S11" s="74"/>
    </row>
    <row r="12" spans="1:19" x14ac:dyDescent="0.25">
      <c r="A12" s="4">
        <v>11</v>
      </c>
      <c r="B12" s="4">
        <f t="shared" si="0"/>
        <v>750</v>
      </c>
      <c r="C12" s="4">
        <f t="shared" si="1"/>
        <v>900</v>
      </c>
      <c r="D12" s="4">
        <f t="shared" si="2"/>
        <v>1080</v>
      </c>
      <c r="E12" s="5">
        <f t="shared" si="3"/>
        <v>16200000</v>
      </c>
      <c r="F12" s="72">
        <f t="shared" si="4"/>
        <v>21600</v>
      </c>
      <c r="G12" s="72">
        <f t="shared" si="5"/>
        <v>18000</v>
      </c>
      <c r="H12" s="72">
        <f t="shared" si="6"/>
        <v>15000</v>
      </c>
      <c r="I12" s="72">
        <f t="shared" si="7"/>
        <v>0</v>
      </c>
      <c r="J12" s="72">
        <f t="shared" si="8"/>
        <v>0</v>
      </c>
      <c r="K12" s="73"/>
      <c r="L12" s="73"/>
      <c r="M12" s="73"/>
      <c r="N12" s="73"/>
      <c r="O12" s="73">
        <v>0</v>
      </c>
      <c r="P12" s="73">
        <f t="shared" si="9"/>
        <v>0</v>
      </c>
      <c r="Q12" s="73">
        <v>750</v>
      </c>
      <c r="R12" s="74">
        <v>16200000</v>
      </c>
      <c r="S12" s="74"/>
    </row>
    <row r="13" spans="1:19" x14ac:dyDescent="0.25">
      <c r="A13" s="4">
        <v>12</v>
      </c>
      <c r="B13" s="4">
        <f t="shared" si="0"/>
        <v>813.25</v>
      </c>
      <c r="C13" s="4">
        <f t="shared" si="1"/>
        <v>975.9</v>
      </c>
      <c r="D13" s="4">
        <f t="shared" si="2"/>
        <v>1171.08</v>
      </c>
      <c r="E13" s="5">
        <f t="shared" si="3"/>
        <v>13500000</v>
      </c>
      <c r="F13" s="72">
        <f t="shared" si="4"/>
        <v>16600</v>
      </c>
      <c r="G13" s="72">
        <f t="shared" si="5"/>
        <v>13833</v>
      </c>
      <c r="H13" s="72">
        <f t="shared" si="6"/>
        <v>11528</v>
      </c>
      <c r="I13" s="72">
        <f t="shared" si="7"/>
        <v>0</v>
      </c>
      <c r="J13" s="72">
        <f t="shared" si="8"/>
        <v>0</v>
      </c>
      <c r="K13" s="73"/>
      <c r="L13" s="73"/>
      <c r="M13" s="73"/>
      <c r="N13" s="73"/>
      <c r="O13" s="73">
        <v>0</v>
      </c>
      <c r="P13" s="73">
        <f t="shared" si="9"/>
        <v>0</v>
      </c>
      <c r="Q13" s="73">
        <f>741.75+71.5</f>
        <v>813.25</v>
      </c>
      <c r="R13" s="74">
        <v>13500000</v>
      </c>
      <c r="S13" s="74" t="s">
        <v>85</v>
      </c>
    </row>
    <row r="14" spans="1:19" x14ac:dyDescent="0.25">
      <c r="A14" s="4">
        <v>13</v>
      </c>
      <c r="B14" s="4">
        <f t="shared" si="0"/>
        <v>1231</v>
      </c>
      <c r="C14" s="4">
        <f t="shared" si="1"/>
        <v>1477.2</v>
      </c>
      <c r="D14" s="4">
        <f t="shared" si="2"/>
        <v>1772.64</v>
      </c>
      <c r="E14" s="5">
        <f t="shared" si="3"/>
        <v>17600800</v>
      </c>
      <c r="F14" s="72">
        <f t="shared" si="4"/>
        <v>14298</v>
      </c>
      <c r="G14" s="72">
        <f t="shared" si="5"/>
        <v>11915</v>
      </c>
      <c r="H14" s="72">
        <f t="shared" si="6"/>
        <v>9929</v>
      </c>
      <c r="I14" s="72">
        <f t="shared" si="7"/>
        <v>0</v>
      </c>
      <c r="J14" s="72">
        <f t="shared" si="8"/>
        <v>0</v>
      </c>
      <c r="K14" s="73"/>
      <c r="L14" s="73"/>
      <c r="M14" s="73"/>
      <c r="N14" s="73"/>
      <c r="O14" s="73">
        <v>0</v>
      </c>
      <c r="P14" s="73">
        <f t="shared" si="9"/>
        <v>0</v>
      </c>
      <c r="Q14" s="73">
        <v>1231</v>
      </c>
      <c r="R14" s="74">
        <v>17600800</v>
      </c>
      <c r="S14" s="74" t="s">
        <v>86</v>
      </c>
    </row>
    <row r="15" spans="1:19" x14ac:dyDescent="0.25">
      <c r="A15" s="4">
        <v>14</v>
      </c>
      <c r="B15" s="4">
        <f t="shared" si="0"/>
        <v>1231</v>
      </c>
      <c r="C15" s="4">
        <f t="shared" si="1"/>
        <v>1477.2</v>
      </c>
      <c r="D15" s="4">
        <f t="shared" si="2"/>
        <v>1772.64</v>
      </c>
      <c r="E15" s="5">
        <f t="shared" si="3"/>
        <v>17612500</v>
      </c>
      <c r="F15" s="72">
        <f t="shared" si="4"/>
        <v>14307</v>
      </c>
      <c r="G15" s="72">
        <f t="shared" si="5"/>
        <v>11923</v>
      </c>
      <c r="H15" s="72">
        <f t="shared" si="6"/>
        <v>9936</v>
      </c>
      <c r="I15" s="72">
        <f t="shared" si="7"/>
        <v>0</v>
      </c>
      <c r="J15" s="72">
        <f t="shared" si="8"/>
        <v>0</v>
      </c>
      <c r="K15" s="73"/>
      <c r="L15" s="73"/>
      <c r="M15" s="73"/>
      <c r="N15" s="73"/>
      <c r="O15" s="73">
        <v>0</v>
      </c>
      <c r="P15" s="73">
        <f t="shared" si="9"/>
        <v>0</v>
      </c>
      <c r="Q15" s="73">
        <v>1231</v>
      </c>
      <c r="R15" s="74">
        <v>17612500</v>
      </c>
      <c r="S15" s="74" t="s">
        <v>86</v>
      </c>
    </row>
    <row r="16" spans="1:19" x14ac:dyDescent="0.25">
      <c r="A16" s="4">
        <v>15</v>
      </c>
      <c r="B16" s="4">
        <f t="shared" ref="B16" si="11">Q16</f>
        <v>760</v>
      </c>
      <c r="C16" s="4">
        <f t="shared" ref="C16" si="12">B16*1.2</f>
        <v>912</v>
      </c>
      <c r="D16" s="4">
        <f t="shared" ref="D16" si="13">C16*1.2</f>
        <v>1094.3999999999999</v>
      </c>
      <c r="E16" s="5">
        <f t="shared" ref="E16" si="14">R16</f>
        <v>17800000</v>
      </c>
      <c r="F16" s="60">
        <f t="shared" ref="F16" si="15">ROUND((E16/B16),0)</f>
        <v>23421</v>
      </c>
      <c r="G16" s="60">
        <f t="shared" ref="G16" si="16">ROUND((E16/C16),0)</f>
        <v>19518</v>
      </c>
      <c r="H16" s="60">
        <f t="shared" ref="H16" si="17">ROUND((E16/D16),0)</f>
        <v>16265</v>
      </c>
      <c r="I16" s="60">
        <f t="shared" ref="I16" si="18">T16</f>
        <v>0</v>
      </c>
      <c r="J16" s="60">
        <f t="shared" ref="J16" si="19">U16</f>
        <v>0</v>
      </c>
      <c r="K16" s="7"/>
      <c r="L16" s="7"/>
      <c r="M16" s="7"/>
      <c r="N16" s="7"/>
      <c r="O16" s="7">
        <v>0</v>
      </c>
      <c r="P16" s="7">
        <f t="shared" ref="P16" si="20">O16/1.2</f>
        <v>0</v>
      </c>
      <c r="Q16" s="7">
        <v>760</v>
      </c>
      <c r="R16" s="61">
        <v>17800000</v>
      </c>
      <c r="S16" s="2"/>
    </row>
    <row r="17" spans="1:19" x14ac:dyDescent="0.25">
      <c r="A17" s="4">
        <v>16</v>
      </c>
      <c r="B17" s="4">
        <f t="shared" ref="B17:B20" si="21">Q17</f>
        <v>750</v>
      </c>
      <c r="C17" s="4">
        <f t="shared" ref="C17:C20" si="22">B17*1.2</f>
        <v>900</v>
      </c>
      <c r="D17" s="4">
        <f t="shared" ref="D17:D20" si="23">C17*1.2</f>
        <v>1080</v>
      </c>
      <c r="E17" s="5">
        <f t="shared" ref="E17:E20" si="24">R17</f>
        <v>17500000</v>
      </c>
      <c r="F17" s="60">
        <f t="shared" ref="F17:F20" si="25">ROUND((E17/B17),0)</f>
        <v>23333</v>
      </c>
      <c r="G17" s="60">
        <f t="shared" ref="G17:G20" si="26">ROUND((E17/C17),0)</f>
        <v>19444</v>
      </c>
      <c r="H17" s="60">
        <f t="shared" ref="H17:H20" si="27">ROUND((E17/D17),0)</f>
        <v>16204</v>
      </c>
      <c r="I17" s="60">
        <f t="shared" ref="I17:J20" si="28">T17</f>
        <v>0</v>
      </c>
      <c r="J17" s="60">
        <f t="shared" si="28"/>
        <v>0</v>
      </c>
      <c r="K17" s="7"/>
      <c r="L17" s="7"/>
      <c r="M17" s="7"/>
      <c r="N17" s="7"/>
      <c r="O17" s="7">
        <v>0</v>
      </c>
      <c r="P17" s="7">
        <f t="shared" ref="P17:P18" si="29">O17/1.2</f>
        <v>0</v>
      </c>
      <c r="Q17" s="7">
        <v>750</v>
      </c>
      <c r="R17" s="61">
        <v>17500000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si="25"/>
        <v>#DIV/0!</v>
      </c>
      <c r="G18" s="4" t="e">
        <f t="shared" si="26"/>
        <v>#DIV/0!</v>
      </c>
      <c r="H18" s="4" t="e">
        <f t="shared" si="27"/>
        <v>#DIV/0!</v>
      </c>
      <c r="I18" s="4">
        <f t="shared" si="28"/>
        <v>0</v>
      </c>
      <c r="J18" s="4">
        <f t="shared" si="28"/>
        <v>0</v>
      </c>
      <c r="O18">
        <v>0</v>
      </c>
      <c r="P18">
        <f t="shared" si="29"/>
        <v>0</v>
      </c>
      <c r="Q18">
        <f t="shared" ref="Q18:Q20" si="30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25"/>
        <v>#DIV/0!</v>
      </c>
      <c r="G19" s="4" t="e">
        <f t="shared" si="26"/>
        <v>#DIV/0!</v>
      </c>
      <c r="H19" s="4" t="e">
        <f t="shared" si="27"/>
        <v>#DIV/0!</v>
      </c>
      <c r="I19" s="4">
        <f t="shared" si="28"/>
        <v>0</v>
      </c>
      <c r="J19" s="4">
        <f t="shared" si="28"/>
        <v>0</v>
      </c>
      <c r="O19">
        <v>0</v>
      </c>
      <c r="P19">
        <f>O19/1.2</f>
        <v>0</v>
      </c>
      <c r="Q19">
        <f t="shared" si="30"/>
        <v>0</v>
      </c>
      <c r="R19" s="2">
        <v>0</v>
      </c>
      <c r="S19" s="2"/>
    </row>
    <row r="20" spans="1:19" x14ac:dyDescent="0.25">
      <c r="A20" s="4">
        <v>19</v>
      </c>
      <c r="B20" s="4">
        <f t="shared" si="21"/>
        <v>0</v>
      </c>
      <c r="C20" s="4">
        <f t="shared" si="22"/>
        <v>0</v>
      </c>
      <c r="D20" s="4">
        <f t="shared" si="23"/>
        <v>0</v>
      </c>
      <c r="E20" s="5">
        <f t="shared" si="24"/>
        <v>0</v>
      </c>
      <c r="F20" s="4" t="e">
        <f t="shared" si="25"/>
        <v>#DIV/0!</v>
      </c>
      <c r="G20" s="4" t="e">
        <f t="shared" si="26"/>
        <v>#DIV/0!</v>
      </c>
      <c r="H20" s="4" t="e">
        <f t="shared" si="27"/>
        <v>#DIV/0!</v>
      </c>
      <c r="I20" s="4">
        <f t="shared" si="28"/>
        <v>0</v>
      </c>
      <c r="J20" s="4">
        <f t="shared" si="28"/>
        <v>0</v>
      </c>
      <c r="O20">
        <v>0</v>
      </c>
      <c r="P20">
        <f>O20/1.2</f>
        <v>0</v>
      </c>
      <c r="Q20">
        <f t="shared" si="30"/>
        <v>0</v>
      </c>
      <c r="R20" s="2">
        <v>0</v>
      </c>
      <c r="S20" s="2"/>
    </row>
    <row r="21" spans="1:19" s="10" customFormat="1" x14ac:dyDescent="0.25">
      <c r="F21" s="10" t="s">
        <v>93</v>
      </c>
    </row>
    <row r="22" spans="1:19" s="10" customFormat="1" x14ac:dyDescent="0.25">
      <c r="F22" s="10" t="s">
        <v>81</v>
      </c>
    </row>
    <row r="23" spans="1:19" s="10" customFormat="1" x14ac:dyDescent="0.25">
      <c r="F23" s="10" t="s">
        <v>87</v>
      </c>
      <c r="G23" s="10">
        <v>1478</v>
      </c>
    </row>
    <row r="24" spans="1:19" s="10" customFormat="1" x14ac:dyDescent="0.25">
      <c r="F24" s="10" t="s">
        <v>88</v>
      </c>
      <c r="G24" s="10">
        <v>180</v>
      </c>
    </row>
    <row r="25" spans="1:19" s="10" customFormat="1" x14ac:dyDescent="0.25">
      <c r="F25" s="10" t="s">
        <v>89</v>
      </c>
      <c r="G25" s="10">
        <f>SUM(G23:G24)</f>
        <v>1658</v>
      </c>
    </row>
    <row r="26" spans="1:19" s="10" customFormat="1" x14ac:dyDescent="0.25">
      <c r="F26" s="10" t="s">
        <v>78</v>
      </c>
      <c r="G26" s="10">
        <v>751</v>
      </c>
    </row>
    <row r="27" spans="1:19" s="10" customFormat="1" x14ac:dyDescent="0.25">
      <c r="F27" s="10" t="s">
        <v>79</v>
      </c>
      <c r="G27" s="10">
        <v>50</v>
      </c>
    </row>
    <row r="28" spans="1:19" s="10" customFormat="1" x14ac:dyDescent="0.25">
      <c r="C28" s="57" t="s">
        <v>75</v>
      </c>
      <c r="D28" s="57"/>
      <c r="F28" s="42" t="s">
        <v>80</v>
      </c>
      <c r="G28" s="42">
        <v>801</v>
      </c>
      <c r="I28" s="54"/>
      <c r="J28" s="54"/>
    </row>
    <row r="29" spans="1:19" s="10" customFormat="1" x14ac:dyDescent="0.25">
      <c r="C29" s="57" t="s">
        <v>1</v>
      </c>
      <c r="D29" s="57"/>
      <c r="F29" s="42" t="s">
        <v>72</v>
      </c>
      <c r="G29" s="42">
        <f>G28*1.2</f>
        <v>961.19999999999993</v>
      </c>
      <c r="H29" s="10">
        <f>G29/G28</f>
        <v>1.2</v>
      </c>
      <c r="I29" s="54"/>
      <c r="J29" s="54"/>
    </row>
    <row r="30" spans="1:19" s="10" customFormat="1" x14ac:dyDescent="0.25">
      <c r="F30" s="42" t="s">
        <v>73</v>
      </c>
      <c r="G30" s="42">
        <v>17000</v>
      </c>
      <c r="I30" s="54"/>
      <c r="J30" s="54"/>
    </row>
    <row r="31" spans="1:19" s="10" customFormat="1" x14ac:dyDescent="0.25">
      <c r="C31" s="58"/>
      <c r="D31" s="58"/>
      <c r="F31" s="58" t="s">
        <v>74</v>
      </c>
      <c r="G31" s="58">
        <f>G28*G30</f>
        <v>13617000</v>
      </c>
      <c r="H31" s="10" t="e">
        <f>G31/D29</f>
        <v>#DIV/0!</v>
      </c>
      <c r="I31" s="59">
        <f>G31*2</f>
        <v>27234000</v>
      </c>
      <c r="J31" s="59"/>
    </row>
    <row r="32" spans="1:19" s="10" customFormat="1" x14ac:dyDescent="0.25">
      <c r="C32" s="58"/>
      <c r="D32" s="58"/>
      <c r="F32" s="58" t="s">
        <v>24</v>
      </c>
      <c r="G32" s="58">
        <f>G31*90%</f>
        <v>12255300</v>
      </c>
      <c r="I32" s="59"/>
      <c r="J32" s="59"/>
    </row>
    <row r="33" spans="3:10" s="10" customFormat="1" x14ac:dyDescent="0.25">
      <c r="C33" s="58"/>
      <c r="D33" s="58"/>
      <c r="F33" s="58" t="s">
        <v>25</v>
      </c>
      <c r="G33" s="58">
        <f>G31*80%</f>
        <v>10893600</v>
      </c>
      <c r="I33" s="59"/>
      <c r="J33" s="59"/>
    </row>
    <row r="34" spans="3:10" s="10" customFormat="1" x14ac:dyDescent="0.25">
      <c r="C34" s="58"/>
      <c r="D34" s="58"/>
      <c r="I34" s="54"/>
      <c r="J34" s="54"/>
    </row>
    <row r="35" spans="3:10" s="10" customFormat="1" x14ac:dyDescent="0.25">
      <c r="C35" s="58"/>
      <c r="D35" s="58"/>
      <c r="I35" s="54"/>
      <c r="J35" s="54"/>
    </row>
    <row r="36" spans="3:10" s="10" customFormat="1" x14ac:dyDescent="0.25"/>
    <row r="37" spans="3:10" s="10" customFormat="1" x14ac:dyDescent="0.25">
      <c r="E37" s="10" t="s">
        <v>90</v>
      </c>
      <c r="F37" s="10">
        <v>800.5</v>
      </c>
      <c r="G37" s="10">
        <v>21525</v>
      </c>
      <c r="H37" s="10">
        <f>F37*G37</f>
        <v>17230762.5</v>
      </c>
    </row>
    <row r="38" spans="3:10" s="10" customFormat="1" x14ac:dyDescent="0.25">
      <c r="E38" s="10" t="s">
        <v>91</v>
      </c>
      <c r="F38" s="10">
        <v>800.5</v>
      </c>
      <c r="G38" s="10">
        <v>21525</v>
      </c>
      <c r="H38" s="10">
        <f>F38*G38</f>
        <v>17230762.5</v>
      </c>
    </row>
    <row r="39" spans="3:10" s="10" customFormat="1" x14ac:dyDescent="0.25">
      <c r="H39" s="10">
        <f>SUM(H37:H38)</f>
        <v>34461525</v>
      </c>
    </row>
    <row r="40" spans="3:10" s="10" customFormat="1" x14ac:dyDescent="0.25">
      <c r="E40" s="10" t="s">
        <v>92</v>
      </c>
      <c r="F40" s="10">
        <v>2</v>
      </c>
      <c r="G40" s="10">
        <v>800000</v>
      </c>
      <c r="H40" s="10">
        <f>F40*G40</f>
        <v>1600000</v>
      </c>
    </row>
    <row r="41" spans="3:10" x14ac:dyDescent="0.25">
      <c r="H41" s="55">
        <f>H39+H40</f>
        <v>36061525</v>
      </c>
    </row>
    <row r="43" spans="3:10" x14ac:dyDescent="0.25">
      <c r="F43">
        <v>800.5</v>
      </c>
    </row>
    <row r="44" spans="3:10" x14ac:dyDescent="0.25">
      <c r="F44">
        <v>800.5</v>
      </c>
    </row>
    <row r="45" spans="3:10" x14ac:dyDescent="0.25">
      <c r="F45">
        <f>SUM(F43:F44)</f>
        <v>1601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27" workbookViewId="0">
      <selection activeCell="J39" sqref="J3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  <vt:lpstr>Sheet11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2023-09-16T05:48:55Z</dcterms:modified>
</cp:coreProperties>
</file>