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Chinchpokli_Imran Rafik Shaikh\"/>
    </mc:Choice>
  </mc:AlternateContent>
  <xr:revisionPtr revIDLastSave="0" documentId="13_ncr:1_{25B2B915-8B25-4975-8406-325ED59882AB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5" i="23" l="1"/>
  <c r="C25" i="23"/>
  <c r="C4" i="25"/>
  <c r="Q14" i="4"/>
  <c r="F84" i="23"/>
  <c r="F23" i="23"/>
  <c r="F10" i="23"/>
  <c r="F11" i="23" s="1"/>
  <c r="F7" i="23"/>
  <c r="F8" i="23" s="1"/>
  <c r="F6" i="23"/>
  <c r="F5" i="23"/>
  <c r="F14" i="23" s="1"/>
  <c r="G31" i="4"/>
  <c r="G33" i="4" s="1"/>
  <c r="Q2" i="4"/>
  <c r="B2" i="4" s="1"/>
  <c r="C2" i="4" s="1"/>
  <c r="C5" i="25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J14" i="4"/>
  <c r="I14" i="4"/>
  <c r="P13" i="4"/>
  <c r="Q13" i="4" s="1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E13" i="4"/>
  <c r="E12" i="4"/>
  <c r="E11" i="4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B14" i="4" l="1"/>
  <c r="C14" i="4" s="1"/>
  <c r="F14" i="4"/>
  <c r="H12" i="4"/>
  <c r="F12" i="23"/>
  <c r="F13" i="23" s="1"/>
  <c r="F16" i="23" s="1"/>
  <c r="F19" i="23" s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H14" i="4" s="1"/>
  <c r="G14" i="4"/>
  <c r="F4" i="4"/>
  <c r="F8" i="4"/>
  <c r="G9" i="4"/>
  <c r="F12" i="4"/>
  <c r="G13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F20" i="23"/>
  <c r="F21" i="23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l="1"/>
  <c r="C19" i="23" s="1"/>
  <c r="C21" i="23" l="1"/>
  <c r="C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<sst xmlns="http://schemas.openxmlformats.org/spreadsheetml/2006/main" count="130" uniqueCount="86">
  <si>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</si>
  <si>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</si>
  <si>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</si>
  <si>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</si>
  <si>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</si>
  <si>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</si>
  <si>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</si>
  <si>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</si>
  <si>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</si>
  <si>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</si>
  <si>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</si>
  <si>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</si>
  <si>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</si>
  <si>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</si>
  <si>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</si>
  <si>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</si>
  <si>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</si>
  <si>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</si>
  <si>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</si>
  <si>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</si>
  <si>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</si>
  <si>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</si>
  <si>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</si>
  <si>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</si>
  <si>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</si>
  <si>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</si>
  <si>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</si>
  <si>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</si>
  <si>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</si>
  <si>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</si>
  <si>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</si>
  <si>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</si>
  <si>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</si>
  <si>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</si>
  <si>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</si>
  <si>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</si>
  <si>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</si>
  <si>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</si>
  <si>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</si>
  <si>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</si>
  <si>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</si>
  <si>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</si>
  <si>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</si>
  <si>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</si>
  <si>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</si>
  <si>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</si>
  <si>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</si>
  <si>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</si>
  <si>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</si>
  <si>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</si>
  <si>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</si>
  <si>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</si>
  <si>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</si>
  <si>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</si>
  <si>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</si>
  <si>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</si>
  <si>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</si>
  <si>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</si>
  <si>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</si>
  <si>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</si>
  <si>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</si>
  <si>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</si>
  <si>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</si>
  <si>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</si>
  <si>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</si>
  <si>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</si>
  <si>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</si>
  <si>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</si>
  <si>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</si>
  <si>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</si>
  <si>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</si>
  <si>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</si>
  <si>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</si>
  <si>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</si>
  <si>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</si>
  <si>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</si>
  <si>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</si>
  <si>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</si>
  <si>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</si>
  <si>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</si>
  <si>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</si>
  <si>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</si>
  <si>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</si>
  <si>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 xml:space="preserve">Draft Agreement </t>
  </si>
  <si>
    <t>VASTUKALA</t>
  </si>
  <si>
    <t>YOGESH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</si>
</sst>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535431</xdr:colOff>
      <xdr:row>48</xdr:row>
      <xdr:rowOff>115555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7AD997-9209-FFF2-E3E8-DA3381BA8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56231" cy="89928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554229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1A1F65-B8E9-E879-812A-A379587B1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46229" cy="88118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506597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2A73A5-5581-FF28-0761-8E6F0A832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98597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DF0172-DE5F-BDC1-F5D3-CABFE7A60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2042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A65DB2-6CEF-99A8-BF64-0E918A85D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32442" cy="8992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478273</xdr:colOff>
      <xdr:row>49</xdr:row>
      <xdr:rowOff>125072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6DD3FE-C918-F088-D25A-78D9D7604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99073" cy="8935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11568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8D91BE-6B1A-CCBE-C2A3-343264C26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41968" cy="8945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449439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24D122-A952-D5D1-627F-59775CD0D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41439" cy="8735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11313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2D4621-BADA-AC0A-251F-D13982286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12913" cy="8830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525650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2DAE41-C943-6ABB-E6E6-EC0F78598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17650" cy="89356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497071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9F1903-AFD5-42DA-F2C1-877539C4D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89071" cy="8726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O24" sqref="O2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75</v>
      </c>
      <c r="C3" s="53">
        <v>174560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81</v>
      </c>
      <c r="C4" s="53">
        <f>C3*5%</f>
        <v>8728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76</v>
      </c>
      <c r="C5" s="58">
        <f>C3+C4</f>
        <v>183288</v>
      </c>
      <c r="D5" s="59" t="s">
        <v>62</v>
      </c>
      <c r="E5" s="60">
        <f>C5/10.764</f>
        <v>17027.870680044594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77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78</v>
      </c>
      <c r="C7" s="53">
        <f>C5-C6</f>
        <v>153888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79</v>
      </c>
      <c r="C8" s="53">
        <f>C7*D13%</f>
        <v>153888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80</v>
      </c>
      <c r="C9" s="58">
        <f>C6+C8</f>
        <v>183288</v>
      </c>
      <c r="D9" s="59" t="s">
        <v>62</v>
      </c>
      <c r="E9" s="60">
        <f>C9/10.764</f>
        <v>17027.870680044594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2023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0</v>
      </c>
      <c r="D13" s="66">
        <f>D12-C13</f>
        <v>100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DE6AC-C545-4E22-9344-3F36568D4AE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C25" sqref="C25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C2" s="24" t="s">
        <v>84</v>
      </c>
      <c r="D2" s="17"/>
      <c r="F2" s="24" t="s">
        <v>85</v>
      </c>
      <c r="G2" s="17"/>
    </row>
    <row r="3" spans="1:8" x14ac:dyDescent="0.25">
      <c r="A3" s="15" t="s">
        <v>13</v>
      </c>
      <c r="B3" s="18"/>
      <c r="C3" s="19">
        <v>28000</v>
      </c>
      <c r="D3" s="22" t="s">
        <v>74</v>
      </c>
      <c r="E3" s="6" t="s">
        <v>82</v>
      </c>
      <c r="F3" s="19">
        <v>28500</v>
      </c>
      <c r="G3" s="22" t="s">
        <v>74</v>
      </c>
      <c r="H3" s="6" t="s">
        <v>82</v>
      </c>
    </row>
    <row r="4" spans="1:8" ht="30" x14ac:dyDescent="0.25">
      <c r="A4" s="21" t="s">
        <v>14</v>
      </c>
      <c r="B4" s="18"/>
      <c r="C4" s="19">
        <v>3000</v>
      </c>
      <c r="D4" s="22"/>
      <c r="F4" s="19">
        <v>3000</v>
      </c>
      <c r="G4" s="22"/>
    </row>
    <row r="5" spans="1:8" x14ac:dyDescent="0.25">
      <c r="A5" s="15" t="s">
        <v>15</v>
      </c>
      <c r="B5" s="18"/>
      <c r="C5" s="19">
        <f>C3-C4</f>
        <v>25000</v>
      </c>
      <c r="D5" s="22"/>
      <c r="F5" s="19">
        <f>F3-F4</f>
        <v>25500</v>
      </c>
      <c r="G5" s="22"/>
    </row>
    <row r="6" spans="1:8" x14ac:dyDescent="0.25">
      <c r="A6" s="15" t="s">
        <v>16</v>
      </c>
      <c r="B6" s="18"/>
      <c r="C6" s="19">
        <f>C4</f>
        <v>3000</v>
      </c>
      <c r="D6" s="22"/>
      <c r="F6" s="19">
        <f>F4</f>
        <v>3000</v>
      </c>
      <c r="G6" s="22"/>
    </row>
    <row r="7" spans="1:8" x14ac:dyDescent="0.25">
      <c r="A7" s="15" t="s">
        <v>17</v>
      </c>
      <c r="B7" s="23"/>
      <c r="C7" s="24">
        <f>D7-D8</f>
        <v>0</v>
      </c>
      <c r="D7" s="24">
        <v>2023</v>
      </c>
      <c r="F7" s="24">
        <f>G7-G8</f>
        <v>0</v>
      </c>
      <c r="G7" s="24">
        <v>2023</v>
      </c>
    </row>
    <row r="8" spans="1:8" x14ac:dyDescent="0.25">
      <c r="A8" s="15" t="s">
        <v>18</v>
      </c>
      <c r="B8" s="23"/>
      <c r="C8" s="24">
        <f>C9-C7</f>
        <v>60</v>
      </c>
      <c r="D8" s="24">
        <v>2023</v>
      </c>
      <c r="F8" s="24">
        <f>F9-F7</f>
        <v>60</v>
      </c>
      <c r="G8" s="24">
        <v>2023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0</v>
      </c>
      <c r="D10" s="24"/>
      <c r="F10" s="24">
        <f>90*F7/F9</f>
        <v>0</v>
      </c>
      <c r="G10" s="24"/>
    </row>
    <row r="11" spans="1:8" x14ac:dyDescent="0.25">
      <c r="A11" s="15"/>
      <c r="B11" s="25"/>
      <c r="C11" s="26">
        <f>C10%</f>
        <v>0</v>
      </c>
      <c r="D11" s="26"/>
      <c r="F11" s="26">
        <f>F10%</f>
        <v>0</v>
      </c>
      <c r="G11" s="26"/>
    </row>
    <row r="12" spans="1:8" x14ac:dyDescent="0.25">
      <c r="A12" s="15" t="s">
        <v>21</v>
      </c>
      <c r="B12" s="18"/>
      <c r="C12" s="19">
        <f>C6*C11</f>
        <v>0</v>
      </c>
      <c r="D12" s="22"/>
      <c r="F12" s="19">
        <f>F6*F11</f>
        <v>0</v>
      </c>
      <c r="G12" s="22"/>
    </row>
    <row r="13" spans="1:8" x14ac:dyDescent="0.25">
      <c r="A13" s="15" t="s">
        <v>22</v>
      </c>
      <c r="B13" s="18"/>
      <c r="C13" s="19">
        <f>C6-C12</f>
        <v>3000</v>
      </c>
      <c r="D13" s="22"/>
      <c r="F13" s="19">
        <f>F6-F12</f>
        <v>3000</v>
      </c>
      <c r="G13" s="22"/>
    </row>
    <row r="14" spans="1:8" x14ac:dyDescent="0.25">
      <c r="A14" s="15" t="s">
        <v>15</v>
      </c>
      <c r="B14" s="18"/>
      <c r="C14" s="19">
        <f>C5</f>
        <v>25000</v>
      </c>
      <c r="D14" s="22"/>
      <c r="F14" s="19">
        <f>F5</f>
        <v>25500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28000</v>
      </c>
      <c r="D16" s="22"/>
      <c r="F16" s="20">
        <f>F14+F13</f>
        <v>28500</v>
      </c>
      <c r="G16" s="22"/>
    </row>
    <row r="17" spans="1:8" x14ac:dyDescent="0.25">
      <c r="B17" s="23"/>
      <c r="C17" s="24"/>
      <c r="D17" s="24"/>
      <c r="F17" s="24"/>
      <c r="G17" s="24"/>
    </row>
    <row r="18" spans="1:8" x14ac:dyDescent="0.25">
      <c r="A18" s="72" t="str">
        <f>E3</f>
        <v>ACA</v>
      </c>
      <c r="B18" s="7"/>
      <c r="C18" s="29">
        <v>628</v>
      </c>
      <c r="D18" s="24"/>
      <c r="F18" s="29">
        <v>628</v>
      </c>
      <c r="G18" s="24"/>
    </row>
    <row r="19" spans="1:8" x14ac:dyDescent="0.25">
      <c r="A19" s="15" t="s">
        <v>73</v>
      </c>
      <c r="B19" s="6"/>
      <c r="C19" s="30">
        <f>C18*C16</f>
        <v>17584000</v>
      </c>
      <c r="D19" s="31"/>
      <c r="E19" s="66"/>
      <c r="F19" s="30">
        <f>F18*F16</f>
        <v>17898000</v>
      </c>
      <c r="G19" s="31"/>
      <c r="H19" s="66"/>
    </row>
    <row r="20" spans="1:8" x14ac:dyDescent="0.25">
      <c r="A20" s="15" t="s">
        <v>24</v>
      </c>
      <c r="C20" s="32">
        <f>C19*90%</f>
        <v>15825600</v>
      </c>
      <c r="D20" s="30"/>
      <c r="F20" s="32">
        <f>F19*90%</f>
        <v>16108200</v>
      </c>
      <c r="G20" s="30"/>
    </row>
    <row r="21" spans="1:8" x14ac:dyDescent="0.25">
      <c r="A21" s="15" t="s">
        <v>25</v>
      </c>
      <c r="C21" s="32">
        <f>C19*80%</f>
        <v>14067200</v>
      </c>
      <c r="D21" s="32"/>
      <c r="F21" s="32">
        <f>F19*80%</f>
        <v>14318400</v>
      </c>
      <c r="G21" s="32"/>
    </row>
    <row r="22" spans="1:8" x14ac:dyDescent="0.25">
      <c r="A22" s="15"/>
      <c r="D22" s="24"/>
      <c r="G22" s="24"/>
    </row>
    <row r="23" spans="1:8" x14ac:dyDescent="0.25">
      <c r="A23" s="33" t="s">
        <v>26</v>
      </c>
      <c r="B23" s="34"/>
      <c r="C23" s="35">
        <f>C4*C18</f>
        <v>1884000</v>
      </c>
      <c r="D23" s="35"/>
      <c r="F23" s="35">
        <f>F4*F18</f>
        <v>1884000</v>
      </c>
      <c r="G23" s="35"/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f>C19*0.03/12</f>
        <v>43960</v>
      </c>
      <c r="D25" s="32"/>
      <c r="F25" s="32">
        <f>F19*0.03/12</f>
        <v>44745</v>
      </c>
      <c r="G25" s="32"/>
    </row>
    <row r="26" spans="1:8" x14ac:dyDescent="0.25">
      <c r="C26" s="32"/>
      <c r="D26" s="32"/>
      <c r="F26" s="32"/>
      <c r="G26" s="32"/>
    </row>
    <row r="27" spans="1:8" x14ac:dyDescent="0.25">
      <c r="C27" s="32"/>
      <c r="D27" s="32"/>
      <c r="F27" s="32"/>
      <c r="G27" s="32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585.45454545454538</v>
      </c>
      <c r="C2" s="4">
        <f t="shared" ref="C2:C16" si="1">B2*1.2</f>
        <v>702.54545454545439</v>
      </c>
      <c r="D2" s="4">
        <f t="shared" ref="D2:D16" si="2">C2*1.2</f>
        <v>843.05454545454529</v>
      </c>
      <c r="E2" s="5">
        <f t="shared" ref="E2:E16" si="3">R2</f>
        <v>17500000</v>
      </c>
      <c r="F2" s="74">
        <f t="shared" ref="F2:F15" si="4">ROUND((E2/B2),0)</f>
        <v>29891</v>
      </c>
      <c r="G2" s="74">
        <f t="shared" ref="G2:G15" si="5">ROUND((E2/C2),0)</f>
        <v>24909</v>
      </c>
      <c r="H2" s="74">
        <f t="shared" ref="H2:H15" si="6">ROUND((E2/D2),0)</f>
        <v>20758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v>644</v>
      </c>
      <c r="Q2" s="7">
        <f>P2/1.1</f>
        <v>585.45454545454538</v>
      </c>
      <c r="R2" s="75">
        <v>17500000</v>
      </c>
      <c r="S2" s="2"/>
    </row>
    <row r="3" spans="1:19" x14ac:dyDescent="0.25">
      <c r="A3" s="4">
        <v>2</v>
      </c>
      <c r="B3" s="4">
        <f t="shared" si="0"/>
        <v>644</v>
      </c>
      <c r="C3" s="4">
        <f t="shared" si="1"/>
        <v>772.8</v>
      </c>
      <c r="D3" s="4">
        <f t="shared" si="2"/>
        <v>927.3599999999999</v>
      </c>
      <c r="E3" s="5">
        <f t="shared" si="3"/>
        <v>16600000</v>
      </c>
      <c r="F3" s="76">
        <f t="shared" si="4"/>
        <v>25776</v>
      </c>
      <c r="G3" s="76">
        <f t="shared" si="5"/>
        <v>21480</v>
      </c>
      <c r="H3" s="76">
        <f t="shared" si="6"/>
        <v>17900</v>
      </c>
      <c r="I3" s="76">
        <f t="shared" si="7"/>
        <v>0</v>
      </c>
      <c r="J3" s="76">
        <f t="shared" si="8"/>
        <v>0</v>
      </c>
      <c r="K3" s="77"/>
      <c r="L3" s="77"/>
      <c r="M3" s="77"/>
      <c r="N3" s="77"/>
      <c r="O3" s="77">
        <v>0</v>
      </c>
      <c r="P3" s="77">
        <f t="shared" ref="P2:P10" si="9">O3/1.2</f>
        <v>0</v>
      </c>
      <c r="Q3" s="77">
        <v>644</v>
      </c>
      <c r="R3" s="78">
        <v>16600000</v>
      </c>
      <c r="S3" s="2"/>
    </row>
    <row r="4" spans="1:19" x14ac:dyDescent="0.25">
      <c r="A4" s="4">
        <v>3</v>
      </c>
      <c r="B4" s="4">
        <f t="shared" si="0"/>
        <v>644</v>
      </c>
      <c r="C4" s="4">
        <f t="shared" si="1"/>
        <v>772.8</v>
      </c>
      <c r="D4" s="4">
        <f t="shared" si="2"/>
        <v>927.3599999999999</v>
      </c>
      <c r="E4" s="5">
        <f t="shared" si="3"/>
        <v>16600000</v>
      </c>
      <c r="F4" s="76">
        <f t="shared" si="4"/>
        <v>25776</v>
      </c>
      <c r="G4" s="76">
        <f t="shared" si="5"/>
        <v>21480</v>
      </c>
      <c r="H4" s="76">
        <f t="shared" si="6"/>
        <v>17900</v>
      </c>
      <c r="I4" s="76">
        <f t="shared" si="7"/>
        <v>0</v>
      </c>
      <c r="J4" s="76">
        <f t="shared" si="8"/>
        <v>0</v>
      </c>
      <c r="K4" s="77"/>
      <c r="L4" s="77"/>
      <c r="M4" s="77"/>
      <c r="N4" s="77"/>
      <c r="O4" s="77">
        <v>0</v>
      </c>
      <c r="P4" s="77">
        <f t="shared" si="9"/>
        <v>0</v>
      </c>
      <c r="Q4" s="77">
        <v>644</v>
      </c>
      <c r="R4" s="78">
        <v>16600000</v>
      </c>
      <c r="S4" s="2"/>
    </row>
    <row r="5" spans="1:19" x14ac:dyDescent="0.25">
      <c r="A5" s="4">
        <v>4</v>
      </c>
      <c r="B5" s="4">
        <f t="shared" si="0"/>
        <v>628</v>
      </c>
      <c r="C5" s="4">
        <f t="shared" si="1"/>
        <v>753.6</v>
      </c>
      <c r="D5" s="4">
        <f t="shared" si="2"/>
        <v>904.32</v>
      </c>
      <c r="E5" s="5">
        <f t="shared" si="3"/>
        <v>17500000</v>
      </c>
      <c r="F5" s="74">
        <f t="shared" si="4"/>
        <v>27866</v>
      </c>
      <c r="G5" s="74">
        <f t="shared" si="5"/>
        <v>23222</v>
      </c>
      <c r="H5" s="74">
        <f t="shared" si="6"/>
        <v>19352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628</v>
      </c>
      <c r="R5" s="75">
        <v>17500000</v>
      </c>
      <c r="S5" s="2"/>
    </row>
    <row r="6" spans="1:19" x14ac:dyDescent="0.25">
      <c r="A6" s="4">
        <v>5</v>
      </c>
      <c r="B6" s="4">
        <f t="shared" si="0"/>
        <v>600</v>
      </c>
      <c r="C6" s="4">
        <f t="shared" si="1"/>
        <v>720</v>
      </c>
      <c r="D6" s="4">
        <f t="shared" si="2"/>
        <v>864</v>
      </c>
      <c r="E6" s="5">
        <f t="shared" si="3"/>
        <v>17500000</v>
      </c>
      <c r="F6" s="74">
        <f t="shared" si="4"/>
        <v>29167</v>
      </c>
      <c r="G6" s="74">
        <f t="shared" si="5"/>
        <v>24306</v>
      </c>
      <c r="H6" s="74">
        <f t="shared" si="6"/>
        <v>20255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600</v>
      </c>
      <c r="R6" s="75">
        <v>17500000</v>
      </c>
      <c r="S6" s="2"/>
    </row>
    <row r="7" spans="1:19" x14ac:dyDescent="0.25">
      <c r="A7" s="4">
        <v>6</v>
      </c>
      <c r="B7" s="4">
        <f t="shared" si="0"/>
        <v>644</v>
      </c>
      <c r="C7" s="4">
        <f t="shared" si="1"/>
        <v>772.8</v>
      </c>
      <c r="D7" s="4">
        <f t="shared" si="2"/>
        <v>927.3599999999999</v>
      </c>
      <c r="E7" s="5">
        <f t="shared" si="3"/>
        <v>16600000</v>
      </c>
      <c r="F7" s="76">
        <f t="shared" si="4"/>
        <v>25776</v>
      </c>
      <c r="G7" s="76">
        <f t="shared" si="5"/>
        <v>21480</v>
      </c>
      <c r="H7" s="76">
        <f t="shared" si="6"/>
        <v>17900</v>
      </c>
      <c r="I7" s="76">
        <f t="shared" si="7"/>
        <v>0</v>
      </c>
      <c r="J7" s="76">
        <f t="shared" si="8"/>
        <v>0</v>
      </c>
      <c r="K7" s="77"/>
      <c r="L7" s="77"/>
      <c r="M7" s="77"/>
      <c r="N7" s="77"/>
      <c r="O7" s="77">
        <v>0</v>
      </c>
      <c r="P7" s="77">
        <f t="shared" si="9"/>
        <v>0</v>
      </c>
      <c r="Q7" s="77">
        <v>644</v>
      </c>
      <c r="R7" s="78">
        <v>16600000</v>
      </c>
      <c r="S7" s="2"/>
    </row>
    <row r="8" spans="1:19" x14ac:dyDescent="0.25">
      <c r="A8" s="4">
        <v>7</v>
      </c>
      <c r="B8" s="4">
        <f t="shared" si="0"/>
        <v>615</v>
      </c>
      <c r="C8" s="4">
        <f t="shared" si="1"/>
        <v>738</v>
      </c>
      <c r="D8" s="4">
        <f t="shared" si="2"/>
        <v>885.6</v>
      </c>
      <c r="E8" s="5">
        <f t="shared" si="3"/>
        <v>15600000</v>
      </c>
      <c r="F8" s="76">
        <f t="shared" si="4"/>
        <v>25366</v>
      </c>
      <c r="G8" s="76">
        <f t="shared" si="5"/>
        <v>21138</v>
      </c>
      <c r="H8" s="76">
        <f t="shared" si="6"/>
        <v>17615</v>
      </c>
      <c r="I8" s="76">
        <f t="shared" si="7"/>
        <v>0</v>
      </c>
      <c r="J8" s="76">
        <f t="shared" si="8"/>
        <v>0</v>
      </c>
      <c r="K8" s="77"/>
      <c r="L8" s="77"/>
      <c r="M8" s="77"/>
      <c r="N8" s="77"/>
      <c r="O8" s="77">
        <v>0</v>
      </c>
      <c r="P8" s="77">
        <f t="shared" si="9"/>
        <v>0</v>
      </c>
      <c r="Q8" s="77">
        <v>615</v>
      </c>
      <c r="R8" s="78">
        <v>15600000</v>
      </c>
      <c r="S8" s="2"/>
    </row>
    <row r="9" spans="1:19" x14ac:dyDescent="0.25">
      <c r="A9" s="4">
        <v>8</v>
      </c>
      <c r="B9" s="4">
        <f t="shared" si="0"/>
        <v>644</v>
      </c>
      <c r="C9" s="4">
        <f t="shared" si="1"/>
        <v>772.8</v>
      </c>
      <c r="D9" s="4">
        <f t="shared" si="2"/>
        <v>927.3599999999999</v>
      </c>
      <c r="E9" s="5">
        <f t="shared" si="3"/>
        <v>18500000</v>
      </c>
      <c r="F9" s="74">
        <f t="shared" si="4"/>
        <v>28727</v>
      </c>
      <c r="G9" s="74">
        <f t="shared" si="5"/>
        <v>23939</v>
      </c>
      <c r="H9" s="74">
        <f t="shared" si="6"/>
        <v>19949</v>
      </c>
      <c r="I9" s="74">
        <f t="shared" si="7"/>
        <v>0</v>
      </c>
      <c r="J9" s="74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644</v>
      </c>
      <c r="R9" s="75">
        <v>18500000</v>
      </c>
      <c r="S9" s="2"/>
    </row>
    <row r="10" spans="1:19" x14ac:dyDescent="0.25">
      <c r="A10" s="4">
        <v>9</v>
      </c>
      <c r="B10" s="4">
        <f t="shared" si="0"/>
        <v>644</v>
      </c>
      <c r="C10" s="4">
        <f t="shared" si="1"/>
        <v>772.8</v>
      </c>
      <c r="D10" s="4">
        <f t="shared" si="2"/>
        <v>927.3599999999999</v>
      </c>
      <c r="E10" s="5">
        <f t="shared" si="3"/>
        <v>17500000</v>
      </c>
      <c r="F10" s="76">
        <f t="shared" si="4"/>
        <v>27174</v>
      </c>
      <c r="G10" s="76">
        <f t="shared" si="5"/>
        <v>22645</v>
      </c>
      <c r="H10" s="76">
        <f t="shared" si="6"/>
        <v>18871</v>
      </c>
      <c r="I10" s="76">
        <f t="shared" si="7"/>
        <v>0</v>
      </c>
      <c r="J10" s="76">
        <f t="shared" si="8"/>
        <v>0</v>
      </c>
      <c r="K10" s="77"/>
      <c r="L10" s="77"/>
      <c r="M10" s="77"/>
      <c r="N10" s="77"/>
      <c r="O10" s="77">
        <v>0</v>
      </c>
      <c r="P10" s="77">
        <f t="shared" si="9"/>
        <v>0</v>
      </c>
      <c r="Q10" s="77">
        <v>644</v>
      </c>
      <c r="R10" s="78">
        <v>17500000</v>
      </c>
      <c r="S10" s="2"/>
    </row>
    <row r="11" spans="1:19" x14ac:dyDescent="0.25">
      <c r="A11" s="4">
        <v>10</v>
      </c>
      <c r="B11" s="4">
        <f t="shared" si="0"/>
        <v>644</v>
      </c>
      <c r="C11" s="4">
        <f t="shared" si="1"/>
        <v>772.8</v>
      </c>
      <c r="D11" s="4">
        <f t="shared" si="2"/>
        <v>927.3599999999999</v>
      </c>
      <c r="E11" s="5">
        <f t="shared" si="3"/>
        <v>16300000</v>
      </c>
      <c r="F11" s="76">
        <f t="shared" si="4"/>
        <v>25311</v>
      </c>
      <c r="G11" s="76">
        <f t="shared" si="5"/>
        <v>21092</v>
      </c>
      <c r="H11" s="76">
        <f t="shared" si="6"/>
        <v>17577</v>
      </c>
      <c r="I11" s="76">
        <f t="shared" si="7"/>
        <v>0</v>
      </c>
      <c r="J11" s="76">
        <f t="shared" si="8"/>
        <v>0</v>
      </c>
      <c r="K11" s="77"/>
      <c r="L11" s="77"/>
      <c r="M11" s="77"/>
      <c r="N11" s="77"/>
      <c r="O11" s="77">
        <v>0</v>
      </c>
      <c r="P11" s="77">
        <f t="shared" ref="P11:P15" si="10">O11/1.2</f>
        <v>0</v>
      </c>
      <c r="Q11" s="77">
        <v>644</v>
      </c>
      <c r="R11" s="78">
        <v>16300000</v>
      </c>
      <c r="S11" s="2"/>
    </row>
    <row r="12" spans="1:19" x14ac:dyDescent="0.25">
      <c r="A12" s="4">
        <v>11</v>
      </c>
      <c r="B12" s="4">
        <f t="shared" si="0"/>
        <v>644</v>
      </c>
      <c r="C12" s="4">
        <f t="shared" si="1"/>
        <v>772.8</v>
      </c>
      <c r="D12" s="4">
        <f t="shared" si="2"/>
        <v>927.3599999999999</v>
      </c>
      <c r="E12" s="5">
        <f t="shared" si="3"/>
        <v>17500000</v>
      </c>
      <c r="F12" s="76">
        <f t="shared" si="4"/>
        <v>27174</v>
      </c>
      <c r="G12" s="76">
        <f t="shared" si="5"/>
        <v>22645</v>
      </c>
      <c r="H12" s="76">
        <f t="shared" si="6"/>
        <v>18871</v>
      </c>
      <c r="I12" s="76">
        <f t="shared" si="7"/>
        <v>0</v>
      </c>
      <c r="J12" s="76">
        <f t="shared" si="8"/>
        <v>0</v>
      </c>
      <c r="K12" s="77"/>
      <c r="L12" s="77"/>
      <c r="M12" s="77"/>
      <c r="N12" s="77"/>
      <c r="O12" s="77">
        <v>0</v>
      </c>
      <c r="P12" s="77">
        <f t="shared" si="10"/>
        <v>0</v>
      </c>
      <c r="Q12" s="77">
        <v>644</v>
      </c>
      <c r="R12" s="78">
        <v>17500000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ref="Q11:Q15" si="11">P13/1.2</f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83</v>
      </c>
      <c r="D28" s="68"/>
      <c r="F28" s="53" t="s">
        <v>82</v>
      </c>
      <c r="G28" s="53">
        <v>628</v>
      </c>
    </row>
    <row r="29" spans="1:19" s="10" customFormat="1" x14ac:dyDescent="0.25">
      <c r="C29" s="68" t="s">
        <v>1</v>
      </c>
      <c r="D29" s="68">
        <v>15838238</v>
      </c>
      <c r="F29" s="53" t="s">
        <v>71</v>
      </c>
      <c r="G29" s="53">
        <v>691</v>
      </c>
      <c r="H29" s="10">
        <f>G29/G28</f>
        <v>1.1003184713375795</v>
      </c>
    </row>
    <row r="30" spans="1:19" s="10" customFormat="1" x14ac:dyDescent="0.25">
      <c r="F30" s="53" t="s">
        <v>72</v>
      </c>
      <c r="G30" s="53">
        <v>28000</v>
      </c>
    </row>
    <row r="31" spans="1:19" s="10" customFormat="1" x14ac:dyDescent="0.25">
      <c r="C31" s="71"/>
      <c r="D31" s="71"/>
      <c r="F31" s="71" t="s">
        <v>73</v>
      </c>
      <c r="G31" s="71">
        <f>G28*G30</f>
        <v>17584000</v>
      </c>
      <c r="H31" s="10">
        <f>G31/D29</f>
        <v>1.1102245085596012</v>
      </c>
    </row>
    <row r="32" spans="1:19" s="10" customFormat="1" x14ac:dyDescent="0.25">
      <c r="C32" s="71"/>
      <c r="D32" s="71"/>
      <c r="F32" s="71" t="s">
        <v>24</v>
      </c>
      <c r="G32" s="71">
        <f>G31*90%</f>
        <v>15825600</v>
      </c>
    </row>
    <row r="33" spans="3:7" s="10" customFormat="1" x14ac:dyDescent="0.25">
      <c r="C33" s="71"/>
      <c r="D33" s="71"/>
      <c r="F33" s="71" t="s">
        <v>25</v>
      </c>
      <c r="G33" s="71">
        <f>G31*80%</f>
        <v>14067200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2023-09-04T09:41:04Z</dcterms:modified>
</cp:coreProperties>
</file>