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APMC Vashi_Vishal Anil Mistry\"/>
    </mc:Choice>
  </mc:AlternateContent>
  <xr:revisionPtr revIDLastSave="0" documentId="13_ncr:1_{C0391F73-E933-457F-B4AC-47A2C9F34D80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24" l="1"/>
  <c r="B7" i="4"/>
  <c r="C7" i="4" s="1"/>
  <c r="D7" i="4" s="1"/>
  <c r="P7" i="4"/>
  <c r="G24" i="4"/>
  <c r="G28" i="4"/>
  <c r="Q6" i="4"/>
  <c r="Q4" i="4"/>
  <c r="Q2" i="4"/>
  <c r="D31" i="4"/>
  <c r="C12" i="25"/>
  <c r="C11" i="25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B10" i="4" s="1"/>
  <c r="C10" i="4" s="1"/>
  <c r="D10" i="4" s="1"/>
  <c r="J10" i="4"/>
  <c r="I10" i="4"/>
  <c r="E10" i="4"/>
  <c r="P9" i="4"/>
  <c r="B9" i="4" s="1"/>
  <c r="C9" i="4" s="1"/>
  <c r="D9" i="4" s="1"/>
  <c r="J9" i="4"/>
  <c r="I9" i="4"/>
  <c r="E9" i="4"/>
  <c r="P8" i="4"/>
  <c r="B8" i="4" s="1"/>
  <c r="C8" i="4" s="1"/>
  <c r="D8" i="4" s="1"/>
  <c r="J8" i="4"/>
  <c r="I8" i="4"/>
  <c r="E8" i="4"/>
  <c r="J7" i="4"/>
  <c r="I7" i="4"/>
  <c r="E7" i="4"/>
  <c r="P6" i="4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H3" i="4" l="1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C4" i="25"/>
  <c r="C5" i="25" s="1"/>
  <c r="P16" i="4"/>
  <c r="Q16" i="4" s="1"/>
  <c r="B16" i="4" s="1"/>
  <c r="C16" i="4" s="1"/>
  <c r="D16" i="4" s="1"/>
  <c r="J16" i="4"/>
  <c r="I16" i="4"/>
  <c r="E16" i="4"/>
  <c r="H26" i="4"/>
  <c r="G30" i="4"/>
  <c r="C13" i="25"/>
  <c r="C20" i="25"/>
  <c r="C16" i="25"/>
  <c r="C17" i="25" s="1"/>
  <c r="H16" i="4" l="1"/>
  <c r="F16" i="4"/>
  <c r="G16" i="4"/>
  <c r="H28" i="4"/>
  <c r="G29" i="4"/>
  <c r="C7" i="25"/>
  <c r="E5" i="25"/>
  <c r="E17" i="25"/>
  <c r="C19" i="25"/>
  <c r="C21" i="25" s="1"/>
  <c r="E21" i="25" s="1"/>
  <c r="C8" i="25" l="1"/>
  <c r="C9" i="25" s="1"/>
  <c r="E9" i="25" s="1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G7" i="24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0" i="24" l="1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 l="1"/>
  <c r="H19" i="4" s="1"/>
  <c r="D17" i="4"/>
  <c r="H17" i="4" s="1"/>
  <c r="D18" i="4"/>
  <c r="H18" i="4" s="1"/>
</calcChain>
</file>

<file path=xl/sharedStrings.xml><?xml version="1.0" encoding="utf-8"?>
<sst xmlns="http://schemas.openxmlformats.org/spreadsheetml/2006/main" count="139" uniqueCount="92">
  <si>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</si>
  <si>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</si>
  <si>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</si>
  <si>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</si>
  <si>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</si>
  <si>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</si>
  <si>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</si>
  <si>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</si>
  <si>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</si>
  <si>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</si>
  <si>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</si>
  <si>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</si>
  <si>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</si>
  <si>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</si>
  <si>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</si>
  <si>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</si>
  <si>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</si>
  <si>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</si>
  <si>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</si>
  <si>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</si>
  <si>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</si>
  <si>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</si>
  <si>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</si>
  <si>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</si>
  <si>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</si>
  <si>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</si>
  <si>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</si>
  <si>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</si>
  <si>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</si>
  <si>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</si>
  <si>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</si>
  <si>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</si>
  <si>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</si>
  <si>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</si>
  <si>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</si>
  <si>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</si>
  <si>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</si>
  <si>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</si>
  <si>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</si>
  <si>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</si>
  <si>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</si>
  <si>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</si>
  <si>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</si>
  <si>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</si>
  <si>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</si>
  <si>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</si>
  <si>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</si>
  <si>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</si>
  <si>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</si>
  <si>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</si>
  <si>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</si>
  <si>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</si>
  <si>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</si>
  <si>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</si>
  <si>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</si>
  <si>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</si>
  <si>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</si>
  <si>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</si>
  <si>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</si>
  <si>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</si>
  <si>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</si>
  <si>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</si>
  <si>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</si>
  <si>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</si>
  <si>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</si>
  <si>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</si>
  <si>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</si>
  <si>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</si>
  <si>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</si>
  <si>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</si>
  <si>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</si>
  <si>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</si>
  <si>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</si>
  <si>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</si>
  <si>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</si>
  <si>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</si>
  <si>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>Depreciation:
70% (for Building between 20 to 30 years)</t>
  </si>
  <si>
    <t>Rate on</t>
  </si>
  <si>
    <t>PRE VAL - 2016</t>
  </si>
  <si>
    <t>SBUA</t>
  </si>
  <si>
    <t>RATE</t>
  </si>
  <si>
    <t>IGR-13.07.23</t>
  </si>
  <si>
    <t>IGR-12.07.23</t>
  </si>
  <si>
    <t>IGR-10.07.23</t>
  </si>
  <si>
    <t>IGR-03.07.23</t>
  </si>
  <si>
    <t>IGR-05.07.23</t>
  </si>
  <si>
    <t>05.07.2016</t>
  </si>
  <si>
    <t>ACA</t>
  </si>
  <si>
    <t>MCA</t>
  </si>
  <si>
    <t>FB</t>
  </si>
  <si>
    <t>TMCA</t>
  </si>
  <si>
    <t>SBUA - 5600 TO 5800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</si>
</sst>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0" borderId="4" xfId="0" applyFont="1" applyBorder="1"/>
    <xf numFmtId="43" fontId="2" fillId="0" borderId="0" xfId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6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9525</xdr:rowOff>
    </xdr:from>
    <xdr:to>
      <xdr:col>21</xdr:col>
      <xdr:colOff>209550</xdr:colOff>
      <xdr:row>57</xdr:row>
      <xdr:rowOff>85725</xdr:rowOff>
    </xdr:to>
    <xdr:pic>
      <xdr:nvPicPr>
        <xdr:cNvPr id="5121" name="Picture 1">
          <a:extLst>
            <a:ext uri="{FF2B5EF4-FFF2-40B4-BE49-F238E27FC236}">
              <a16:creationId xmlns:a16="http://schemas.microsoft.com/office/drawing/2014/main" id="{00000000-0008-0000-08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629025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2A9810-7F2D-5681-CE30-749017125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48C241-AD44-D6CE-A8BF-9DAEA474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8FA44-4AEE-62F5-39CC-A1E8A7025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564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592845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E0A4EE-232F-55C5-6BC0-A6C6D4B1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42445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workbookViewId="0">
      <selection activeCell="C20" sqref="C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59</v>
      </c>
      <c r="C3" s="53">
        <v>194290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60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61</v>
      </c>
      <c r="C5" s="58">
        <f>C3+C4</f>
        <v>194290</v>
      </c>
      <c r="D5" s="59" t="s">
        <v>62</v>
      </c>
      <c r="E5" s="60">
        <f>C5/10.764</f>
        <v>18049.981419546639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64</v>
      </c>
      <c r="C6" s="53">
        <v>98960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/>
      <c r="C7" s="53">
        <f>C5-C6</f>
        <v>95330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76</v>
      </c>
      <c r="C8" s="53">
        <f>C7*70%</f>
        <v>66731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65</v>
      </c>
      <c r="C9" s="58">
        <f>C6+C8</f>
        <v>165691</v>
      </c>
      <c r="D9" s="59" t="s">
        <v>62</v>
      </c>
      <c r="E9" s="60">
        <f>C9/10.764</f>
        <v>15393.069490895579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69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70</v>
      </c>
      <c r="C12" s="67">
        <f>Calculation!D8</f>
        <v>2011</v>
      </c>
      <c r="D12" s="66"/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71</v>
      </c>
      <c r="C13" s="67">
        <f>C11-C12</f>
        <v>12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66</v>
      </c>
      <c r="C18" s="53">
        <v>26620</v>
      </c>
      <c r="D18" s="42"/>
      <c r="E18" s="42"/>
      <c r="F18" s="42"/>
    </row>
    <row r="19" spans="2:6" x14ac:dyDescent="0.25">
      <c r="B19" s="42" t="s">
        <v>67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68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65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A7" workbookViewId="0">
      <selection activeCell="I18" sqref="I1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9">
        <v>14</v>
      </c>
      <c r="B2" s="39">
        <v>2</v>
      </c>
      <c r="C2" s="39">
        <v>9</v>
      </c>
      <c r="D2" s="39">
        <v>5</v>
      </c>
      <c r="E2" s="40">
        <f t="shared" ref="E2:I23" si="0">B2/12</f>
        <v>0.16666666666666666</v>
      </c>
      <c r="F2" s="40">
        <f t="shared" ref="F2:F30" si="1">D2/12</f>
        <v>0.41666666666666669</v>
      </c>
      <c r="G2" s="40">
        <f t="shared" ref="G2:G30" si="2">A2+E2</f>
        <v>14.166666666666666</v>
      </c>
      <c r="H2" s="40">
        <f t="shared" ref="H2:H30" si="3">C2+F2</f>
        <v>9.4166666666666661</v>
      </c>
      <c r="I2" s="41">
        <f t="shared" ref="I2:I22" si="4">G2*H2</f>
        <v>133.40277777777777</v>
      </c>
      <c r="J2" s="41">
        <f>I2</f>
        <v>133.40277777777777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7</v>
      </c>
      <c r="B3" s="39">
        <v>0</v>
      </c>
      <c r="C3" s="39">
        <v>3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7</v>
      </c>
      <c r="H3" s="40">
        <f t="shared" si="3"/>
        <v>3</v>
      </c>
      <c r="I3" s="41">
        <f t="shared" si="4"/>
        <v>21</v>
      </c>
      <c r="J3" s="41">
        <f>J2+I3</f>
        <v>154.40277777777777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9</v>
      </c>
      <c r="B4" s="39">
        <v>0</v>
      </c>
      <c r="C4" s="39">
        <v>1</v>
      </c>
      <c r="D4" s="39">
        <v>8</v>
      </c>
      <c r="E4" s="40">
        <f t="shared" si="0"/>
        <v>0</v>
      </c>
      <c r="F4" s="40">
        <f t="shared" si="1"/>
        <v>0.66666666666666663</v>
      </c>
      <c r="G4" s="40">
        <f t="shared" si="2"/>
        <v>9</v>
      </c>
      <c r="H4" s="40">
        <f t="shared" si="3"/>
        <v>1.6666666666666665</v>
      </c>
      <c r="I4" s="41">
        <f t="shared" si="4"/>
        <v>14.999999999999998</v>
      </c>
      <c r="J4" s="41">
        <f t="shared" ref="J4:J30" si="5">J3+I4</f>
        <v>169.40277777777777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10</v>
      </c>
      <c r="B5" s="39">
        <v>0</v>
      </c>
      <c r="C5" s="39">
        <v>3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10</v>
      </c>
      <c r="H5" s="40">
        <f t="shared" si="3"/>
        <v>3</v>
      </c>
      <c r="I5" s="41">
        <f t="shared" si="4"/>
        <v>30</v>
      </c>
      <c r="J5" s="41">
        <f t="shared" si="5"/>
        <v>199.40277777777777</v>
      </c>
      <c r="K5" s="42"/>
      <c r="L5" s="42"/>
      <c r="M5" s="42"/>
      <c r="N5" s="42">
        <f t="shared" ref="N5:N15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9</v>
      </c>
      <c r="B6" s="39">
        <v>0</v>
      </c>
      <c r="C6" s="39">
        <v>6</v>
      </c>
      <c r="D6" s="39">
        <v>6</v>
      </c>
      <c r="E6" s="40">
        <f t="shared" si="0"/>
        <v>0</v>
      </c>
      <c r="F6" s="40">
        <f t="shared" si="1"/>
        <v>0.5</v>
      </c>
      <c r="G6" s="40">
        <f t="shared" si="2"/>
        <v>9</v>
      </c>
      <c r="H6" s="40">
        <f t="shared" si="3"/>
        <v>6.5</v>
      </c>
      <c r="I6" s="41">
        <f t="shared" si="4"/>
        <v>58.5</v>
      </c>
      <c r="J6" s="41">
        <f t="shared" si="5"/>
        <v>257.90277777777777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6</v>
      </c>
      <c r="B7" s="39">
        <v>0</v>
      </c>
      <c r="C7" s="39">
        <v>3</v>
      </c>
      <c r="D7" s="39">
        <v>9</v>
      </c>
      <c r="E7" s="40">
        <f t="shared" si="0"/>
        <v>0</v>
      </c>
      <c r="F7" s="40">
        <f t="shared" si="1"/>
        <v>0.75</v>
      </c>
      <c r="G7" s="40">
        <f t="shared" si="2"/>
        <v>6</v>
      </c>
      <c r="H7" s="40">
        <f t="shared" si="3"/>
        <v>3.75</v>
      </c>
      <c r="I7" s="41">
        <f t="shared" si="4"/>
        <v>22.5</v>
      </c>
      <c r="J7" s="41">
        <f t="shared" si="5"/>
        <v>280.40277777777777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6</v>
      </c>
      <c r="B8" s="39">
        <v>0</v>
      </c>
      <c r="C8" s="39">
        <v>3</v>
      </c>
      <c r="D8" s="39">
        <v>9</v>
      </c>
      <c r="E8" s="40">
        <f t="shared" si="0"/>
        <v>0</v>
      </c>
      <c r="F8" s="40">
        <f t="shared" si="1"/>
        <v>0.75</v>
      </c>
      <c r="G8" s="40">
        <f t="shared" si="2"/>
        <v>6</v>
      </c>
      <c r="H8" s="40">
        <f t="shared" si="3"/>
        <v>3.75</v>
      </c>
      <c r="I8" s="41">
        <f t="shared" si="4"/>
        <v>22.5</v>
      </c>
      <c r="J8" s="41">
        <f t="shared" si="5"/>
        <v>302.90277777777777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9</v>
      </c>
      <c r="B9" s="39">
        <v>4</v>
      </c>
      <c r="C9" s="39">
        <v>9</v>
      </c>
      <c r="D9" s="39">
        <v>0</v>
      </c>
      <c r="E9" s="40">
        <f t="shared" si="0"/>
        <v>0.33333333333333331</v>
      </c>
      <c r="F9" s="40">
        <f t="shared" si="1"/>
        <v>0</v>
      </c>
      <c r="G9" s="40">
        <f t="shared" si="2"/>
        <v>9.3333333333333339</v>
      </c>
      <c r="H9" s="40">
        <f t="shared" si="3"/>
        <v>9</v>
      </c>
      <c r="I9" s="41">
        <f t="shared" si="4"/>
        <v>84</v>
      </c>
      <c r="J9" s="41">
        <f t="shared" si="5"/>
        <v>386.90277777777777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6</v>
      </c>
      <c r="B10" s="39">
        <v>0</v>
      </c>
      <c r="C10" s="39">
        <v>3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6</v>
      </c>
      <c r="H10" s="40">
        <f t="shared" si="3"/>
        <v>3</v>
      </c>
      <c r="I10" s="41">
        <f t="shared" si="4"/>
        <v>18</v>
      </c>
      <c r="J10" s="41">
        <f t="shared" si="5"/>
        <v>404.90277777777777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12</v>
      </c>
      <c r="B11" s="39">
        <v>4</v>
      </c>
      <c r="C11" s="39">
        <v>9</v>
      </c>
      <c r="D11" s="39">
        <v>6</v>
      </c>
      <c r="E11" s="40">
        <f t="shared" si="0"/>
        <v>0.33333333333333331</v>
      </c>
      <c r="F11" s="40">
        <f t="shared" si="1"/>
        <v>0.5</v>
      </c>
      <c r="G11" s="40">
        <f t="shared" si="2"/>
        <v>12.333333333333334</v>
      </c>
      <c r="H11" s="40">
        <f t="shared" si="3"/>
        <v>9.5</v>
      </c>
      <c r="I11" s="41">
        <f t="shared" si="4"/>
        <v>117.16666666666667</v>
      </c>
      <c r="J11" s="41">
        <f t="shared" si="5"/>
        <v>522.06944444444446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9</v>
      </c>
      <c r="B12" s="39">
        <v>0</v>
      </c>
      <c r="C12" s="39">
        <v>2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9</v>
      </c>
      <c r="H12" s="40">
        <f t="shared" si="3"/>
        <v>2</v>
      </c>
      <c r="I12" s="47">
        <f t="shared" si="4"/>
        <v>18</v>
      </c>
      <c r="J12" s="41">
        <f>J11+I12</f>
        <v>540.06944444444446</v>
      </c>
      <c r="K12" s="42"/>
      <c r="L12" s="42"/>
      <c r="M12" s="42"/>
      <c r="N12" s="42">
        <f t="shared" si="6"/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6</v>
      </c>
      <c r="B13" s="39">
        <v>0</v>
      </c>
      <c r="C13" s="39">
        <v>4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6</v>
      </c>
      <c r="H13" s="40">
        <f t="shared" si="3"/>
        <v>4</v>
      </c>
      <c r="I13" s="41">
        <f t="shared" si="4"/>
        <v>24</v>
      </c>
      <c r="J13" s="41">
        <f t="shared" si="5"/>
        <v>564.06944444444446</v>
      </c>
      <c r="K13" s="42"/>
      <c r="L13" s="42"/>
      <c r="M13" s="42"/>
      <c r="N13" s="42">
        <f t="shared" si="6"/>
        <v>0</v>
      </c>
      <c r="O13" s="42"/>
      <c r="P13" s="42"/>
      <c r="Q13" s="42"/>
      <c r="R13" s="43"/>
    </row>
    <row r="14" spans="1:23" ht="16.5" x14ac:dyDescent="0.3">
      <c r="A14" s="39">
        <v>9</v>
      </c>
      <c r="B14" s="39">
        <v>4</v>
      </c>
      <c r="C14" s="39">
        <v>2</v>
      </c>
      <c r="D14" s="39">
        <v>0</v>
      </c>
      <c r="E14" s="40">
        <f t="shared" si="0"/>
        <v>0.33333333333333331</v>
      </c>
      <c r="F14" s="40">
        <f t="shared" si="1"/>
        <v>0</v>
      </c>
      <c r="G14" s="40">
        <f t="shared" si="2"/>
        <v>9.3333333333333339</v>
      </c>
      <c r="H14" s="40">
        <f t="shared" si="3"/>
        <v>2</v>
      </c>
      <c r="I14" s="41">
        <f t="shared" si="4"/>
        <v>18.666666666666668</v>
      </c>
      <c r="J14" s="41">
        <f t="shared" si="5"/>
        <v>582.73611111111109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6</v>
      </c>
      <c r="B15" s="39">
        <v>6</v>
      </c>
      <c r="C15" s="39">
        <v>2</v>
      </c>
      <c r="D15" s="39">
        <v>0</v>
      </c>
      <c r="E15" s="49">
        <f t="shared" si="0"/>
        <v>0.5</v>
      </c>
      <c r="F15" s="49">
        <f t="shared" si="1"/>
        <v>0</v>
      </c>
      <c r="G15" s="49">
        <f t="shared" si="2"/>
        <v>6.5</v>
      </c>
      <c r="H15" s="49">
        <f t="shared" si="3"/>
        <v>2</v>
      </c>
      <c r="I15" s="47">
        <f t="shared" si="4"/>
        <v>13</v>
      </c>
      <c r="J15" s="41">
        <f t="shared" si="5"/>
        <v>595.73611111111109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9</v>
      </c>
      <c r="B16" s="39">
        <v>4</v>
      </c>
      <c r="C16" s="39">
        <v>2</v>
      </c>
      <c r="D16" s="39">
        <v>0</v>
      </c>
      <c r="E16" s="40">
        <f>B16/12</f>
        <v>0.33333333333333331</v>
      </c>
      <c r="F16" s="40">
        <f>D16/12</f>
        <v>0</v>
      </c>
      <c r="G16" s="40">
        <f>A16+E16</f>
        <v>9.3333333333333339</v>
      </c>
      <c r="H16" s="40">
        <f>C16+F16</f>
        <v>2</v>
      </c>
      <c r="I16" s="41">
        <f t="shared" si="4"/>
        <v>18.666666666666668</v>
      </c>
      <c r="J16" s="41">
        <f t="shared" si="5"/>
        <v>614.40277777777771</v>
      </c>
      <c r="K16" s="42"/>
      <c r="L16" s="42"/>
      <c r="M16" s="42"/>
      <c r="N16" s="51">
        <f>SUM(N5:N15)</f>
        <v>0</v>
      </c>
      <c r="O16" s="42"/>
      <c r="P16" s="42"/>
      <c r="Q16" s="42"/>
      <c r="R16" s="43"/>
    </row>
    <row r="17" spans="1:21" ht="16.5" x14ac:dyDescent="0.3">
      <c r="A17" s="39">
        <v>9</v>
      </c>
      <c r="B17" s="39">
        <v>5</v>
      </c>
      <c r="C17" s="39">
        <v>2</v>
      </c>
      <c r="D17" s="39">
        <v>0</v>
      </c>
      <c r="E17" s="40">
        <f>B17/12</f>
        <v>0.41666666666666669</v>
      </c>
      <c r="F17" s="40">
        <f>D17/12</f>
        <v>0</v>
      </c>
      <c r="G17" s="40">
        <f>A17+E17</f>
        <v>9.4166666666666661</v>
      </c>
      <c r="H17" s="40">
        <f>C17+F17</f>
        <v>2</v>
      </c>
      <c r="I17" s="41">
        <f t="shared" si="4"/>
        <v>18.833333333333332</v>
      </c>
      <c r="J17" s="41">
        <f t="shared" si="5"/>
        <v>633.23611111111109</v>
      </c>
      <c r="K17" s="42"/>
      <c r="L17" s="42"/>
      <c r="M17" s="42"/>
      <c r="N17" s="51">
        <f>N16*10.764</f>
        <v>0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633.23611111111109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633.23611111111109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633.23611111111109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633.23611111111109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633.23611111111109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633.23611111111109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633.23611111111109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633.23611111111109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633.23611111111109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633.23611111111109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633.23611111111109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633.23611111111109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633.23611111111109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tabSelected="1" workbookViewId="0">
      <selection activeCell="J29" sqref="J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10500</v>
      </c>
      <c r="D3" s="20" t="s">
        <v>77</v>
      </c>
      <c r="E3" t="s">
        <v>87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8000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12</v>
      </c>
      <c r="D7" s="24">
        <v>2023</v>
      </c>
    </row>
    <row r="8" spans="1:5" x14ac:dyDescent="0.25">
      <c r="A8" s="15" t="s">
        <v>18</v>
      </c>
      <c r="B8" s="23"/>
      <c r="C8" s="24">
        <f>C9-C7</f>
        <v>48</v>
      </c>
      <c r="D8" s="24">
        <v>2011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18</v>
      </c>
      <c r="D10" s="24"/>
    </row>
    <row r="11" spans="1:5" x14ac:dyDescent="0.25">
      <c r="A11" s="15"/>
      <c r="B11" s="25"/>
      <c r="C11" s="26">
        <f>C10%</f>
        <v>0.18</v>
      </c>
      <c r="D11" s="26"/>
    </row>
    <row r="12" spans="1:5" x14ac:dyDescent="0.25">
      <c r="A12" s="15" t="s">
        <v>21</v>
      </c>
      <c r="B12" s="18"/>
      <c r="C12" s="19">
        <f>C6*C11</f>
        <v>450</v>
      </c>
      <c r="D12" s="22"/>
    </row>
    <row r="13" spans="1:5" x14ac:dyDescent="0.25">
      <c r="A13" s="15" t="s">
        <v>22</v>
      </c>
      <c r="B13" s="18"/>
      <c r="C13" s="19">
        <f>C6-C12</f>
        <v>2050</v>
      </c>
      <c r="D13" s="22"/>
    </row>
    <row r="14" spans="1:5" x14ac:dyDescent="0.25">
      <c r="A14" s="15" t="s">
        <v>15</v>
      </c>
      <c r="B14" s="18"/>
      <c r="C14" s="19">
        <f>C5</f>
        <v>8000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10050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ACA</v>
      </c>
      <c r="B18" s="7"/>
      <c r="C18" s="29">
        <v>527</v>
      </c>
      <c r="D18" s="24"/>
    </row>
    <row r="19" spans="1:4" x14ac:dyDescent="0.25">
      <c r="A19" s="70" t="s">
        <v>74</v>
      </c>
      <c r="B19" s="6"/>
      <c r="C19" s="30">
        <f>C18*C16</f>
        <v>5296350</v>
      </c>
      <c r="D19" s="31"/>
    </row>
    <row r="20" spans="1:4" x14ac:dyDescent="0.25">
      <c r="A20" s="70" t="s">
        <v>24</v>
      </c>
      <c r="B20" s="6"/>
      <c r="C20" s="30">
        <f>C19*90%</f>
        <v>4766715</v>
      </c>
      <c r="D20" s="30"/>
    </row>
    <row r="21" spans="1:4" x14ac:dyDescent="0.25">
      <c r="A21" s="70" t="s">
        <v>25</v>
      </c>
      <c r="B21" s="6"/>
      <c r="C21" s="30">
        <f>C19*80%</f>
        <v>4237080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1317500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C19*0.025/12</f>
        <v>11034.0625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7"/>
  <sheetViews>
    <sheetView workbookViewId="0">
      <selection activeCell="J29" sqref="J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315.3852</v>
      </c>
      <c r="C2" s="4">
        <f t="shared" ref="C2:C15" si="1">B2*1.2</f>
        <v>378.46224000000001</v>
      </c>
      <c r="D2" s="4">
        <f t="shared" ref="D2:D15" si="2">C2*1.2</f>
        <v>454.15468800000002</v>
      </c>
      <c r="E2" s="5">
        <f t="shared" ref="E2:E15" si="3">R2</f>
        <v>3260000</v>
      </c>
      <c r="F2" s="4">
        <f t="shared" ref="F2:F15" si="4">ROUND((E2/B2),0)</f>
        <v>10337</v>
      </c>
      <c r="G2" s="4">
        <f t="shared" ref="G2:G15" si="5">ROUND((E2/C2),0)</f>
        <v>8614</v>
      </c>
      <c r="H2" s="4">
        <f t="shared" ref="H2:H15" si="6">ROUND((E2/D2),0)</f>
        <v>7178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5" si="9">O2/1.2</f>
        <v>0</v>
      </c>
      <c r="Q2">
        <f>29.3*10.764</f>
        <v>315.3852</v>
      </c>
      <c r="R2" s="2">
        <v>3260000</v>
      </c>
      <c r="S2" s="2" t="s">
        <v>81</v>
      </c>
    </row>
    <row r="3" spans="1:19" x14ac:dyDescent="0.25">
      <c r="A3" s="4">
        <v>2</v>
      </c>
      <c r="B3" s="4">
        <f t="shared" si="0"/>
        <v>404</v>
      </c>
      <c r="C3" s="4">
        <f t="shared" si="1"/>
        <v>484.79999999999995</v>
      </c>
      <c r="D3" s="4">
        <f t="shared" si="2"/>
        <v>581.75999999999988</v>
      </c>
      <c r="E3" s="5">
        <f t="shared" si="3"/>
        <v>4150000</v>
      </c>
      <c r="F3" s="73">
        <f t="shared" si="4"/>
        <v>10272</v>
      </c>
      <c r="G3" s="73">
        <f t="shared" si="5"/>
        <v>8560</v>
      </c>
      <c r="H3" s="73">
        <f t="shared" si="6"/>
        <v>7134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404</v>
      </c>
      <c r="R3" s="74">
        <v>4150000</v>
      </c>
      <c r="S3" s="74" t="s">
        <v>82</v>
      </c>
    </row>
    <row r="4" spans="1:19" x14ac:dyDescent="0.25">
      <c r="A4" s="4">
        <v>3</v>
      </c>
      <c r="B4" s="4">
        <f t="shared" si="0"/>
        <v>315.3852</v>
      </c>
      <c r="C4" s="4">
        <f t="shared" si="1"/>
        <v>378.46224000000001</v>
      </c>
      <c r="D4" s="4">
        <f t="shared" si="2"/>
        <v>454.15468800000002</v>
      </c>
      <c r="E4" s="5">
        <f t="shared" si="3"/>
        <v>3250000</v>
      </c>
      <c r="F4" s="73">
        <f t="shared" si="4"/>
        <v>10305</v>
      </c>
      <c r="G4" s="73">
        <f t="shared" si="5"/>
        <v>8587</v>
      </c>
      <c r="H4" s="73">
        <f t="shared" si="6"/>
        <v>7156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29.3*10.764</f>
        <v>315.3852</v>
      </c>
      <c r="R4" s="74">
        <v>3250000</v>
      </c>
      <c r="S4" s="74" t="s">
        <v>83</v>
      </c>
    </row>
    <row r="5" spans="1:19" x14ac:dyDescent="0.25">
      <c r="A5" s="4">
        <v>4</v>
      </c>
      <c r="B5" s="4">
        <f t="shared" si="0"/>
        <v>404</v>
      </c>
      <c r="C5" s="4">
        <f t="shared" si="1"/>
        <v>484.79999999999995</v>
      </c>
      <c r="D5" s="4">
        <f t="shared" si="2"/>
        <v>581.75999999999988</v>
      </c>
      <c r="E5" s="5">
        <f t="shared" si="3"/>
        <v>4310000</v>
      </c>
      <c r="F5" s="75">
        <f t="shared" si="4"/>
        <v>10668</v>
      </c>
      <c r="G5" s="75">
        <f t="shared" si="5"/>
        <v>8890</v>
      </c>
      <c r="H5" s="75">
        <f t="shared" si="6"/>
        <v>7409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 t="shared" si="9"/>
        <v>0</v>
      </c>
      <c r="Q5" s="76">
        <v>404</v>
      </c>
      <c r="R5" s="77">
        <v>4310000</v>
      </c>
      <c r="S5" s="77" t="s">
        <v>84</v>
      </c>
    </row>
    <row r="6" spans="1:19" x14ac:dyDescent="0.25">
      <c r="A6" s="4">
        <v>5</v>
      </c>
      <c r="B6" s="4">
        <f t="shared" si="0"/>
        <v>315.3852</v>
      </c>
      <c r="C6" s="4">
        <f t="shared" si="1"/>
        <v>378.46224000000001</v>
      </c>
      <c r="D6" s="4">
        <f t="shared" si="2"/>
        <v>454.15468800000002</v>
      </c>
      <c r="E6" s="5">
        <f t="shared" si="3"/>
        <v>3250000</v>
      </c>
      <c r="F6" s="4">
        <f t="shared" si="4"/>
        <v>10305</v>
      </c>
      <c r="G6" s="4">
        <f t="shared" si="5"/>
        <v>8587</v>
      </c>
      <c r="H6" s="4">
        <f t="shared" si="6"/>
        <v>7156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29.3*10.764</f>
        <v>315.3852</v>
      </c>
      <c r="R6" s="2">
        <v>3250000</v>
      </c>
      <c r="S6" s="2" t="s">
        <v>85</v>
      </c>
    </row>
    <row r="7" spans="1:19" x14ac:dyDescent="0.25">
      <c r="A7" s="4">
        <v>6</v>
      </c>
      <c r="B7" s="4">
        <f t="shared" si="0"/>
        <v>590</v>
      </c>
      <c r="C7" s="4">
        <f t="shared" si="1"/>
        <v>708</v>
      </c>
      <c r="D7" s="4">
        <f t="shared" si="2"/>
        <v>849.6</v>
      </c>
      <c r="E7" s="5">
        <f t="shared" si="3"/>
        <v>6500000</v>
      </c>
      <c r="F7" s="73">
        <f t="shared" si="4"/>
        <v>11017</v>
      </c>
      <c r="G7" s="73">
        <f t="shared" si="5"/>
        <v>9181</v>
      </c>
      <c r="H7" s="73">
        <f t="shared" si="6"/>
        <v>7651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ref="P7" si="10">O7/1.2</f>
        <v>0</v>
      </c>
      <c r="Q7" s="7">
        <v>590</v>
      </c>
      <c r="R7" s="74">
        <v>6500000</v>
      </c>
      <c r="S7" s="2"/>
    </row>
    <row r="8" spans="1:19" x14ac:dyDescent="0.25">
      <c r="A8" s="4">
        <v>7</v>
      </c>
      <c r="B8" s="4">
        <f t="shared" si="0"/>
        <v>590</v>
      </c>
      <c r="C8" s="4">
        <f t="shared" si="1"/>
        <v>708</v>
      </c>
      <c r="D8" s="4">
        <f t="shared" si="2"/>
        <v>849.6</v>
      </c>
      <c r="E8" s="5">
        <f t="shared" si="3"/>
        <v>6000000</v>
      </c>
      <c r="F8" s="73">
        <f t="shared" si="4"/>
        <v>10169</v>
      </c>
      <c r="G8" s="73">
        <f t="shared" si="5"/>
        <v>8475</v>
      </c>
      <c r="H8" s="73">
        <f t="shared" si="6"/>
        <v>7062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590</v>
      </c>
      <c r="R8" s="74">
        <v>6000000</v>
      </c>
      <c r="S8" s="2"/>
    </row>
    <row r="9" spans="1:19" x14ac:dyDescent="0.25">
      <c r="A9" s="4">
        <v>8</v>
      </c>
      <c r="B9" s="4">
        <f t="shared" si="0"/>
        <v>590</v>
      </c>
      <c r="C9" s="4">
        <f t="shared" si="1"/>
        <v>708</v>
      </c>
      <c r="D9" s="4">
        <f t="shared" si="2"/>
        <v>849.6</v>
      </c>
      <c r="E9" s="5">
        <f t="shared" si="3"/>
        <v>5800000</v>
      </c>
      <c r="F9" s="73">
        <f t="shared" si="4"/>
        <v>9831</v>
      </c>
      <c r="G9" s="73">
        <f t="shared" si="5"/>
        <v>8192</v>
      </c>
      <c r="H9" s="73">
        <f t="shared" si="6"/>
        <v>6827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590</v>
      </c>
      <c r="R9" s="74">
        <v>5800000</v>
      </c>
      <c r="S9" s="2"/>
    </row>
    <row r="10" spans="1:19" x14ac:dyDescent="0.25">
      <c r="A10" s="4">
        <v>9</v>
      </c>
      <c r="B10" s="4">
        <f t="shared" si="0"/>
        <v>527</v>
      </c>
      <c r="C10" s="4">
        <f t="shared" si="1"/>
        <v>632.4</v>
      </c>
      <c r="D10" s="4">
        <f t="shared" si="2"/>
        <v>758.88</v>
      </c>
      <c r="E10" s="5">
        <f t="shared" si="3"/>
        <v>5200000</v>
      </c>
      <c r="F10" s="73">
        <f t="shared" si="4"/>
        <v>9867</v>
      </c>
      <c r="G10" s="73">
        <f t="shared" si="5"/>
        <v>8223</v>
      </c>
      <c r="H10" s="73">
        <f t="shared" si="6"/>
        <v>6852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527</v>
      </c>
      <c r="R10" s="74">
        <v>5200000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ref="Q7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2">Q16</f>
        <v>0</v>
      </c>
      <c r="C16" s="4">
        <f t="shared" ref="C16" si="13">B16*1.2</f>
        <v>0</v>
      </c>
      <c r="D16" s="4">
        <f t="shared" ref="D16" si="14">C16*1.2</f>
        <v>0</v>
      </c>
      <c r="E16" s="5">
        <f t="shared" ref="E16" si="15">R16</f>
        <v>0</v>
      </c>
      <c r="F16" s="4" t="e">
        <f t="shared" ref="F16" si="16">ROUND((E16/B16),0)</f>
        <v>#DIV/0!</v>
      </c>
      <c r="G16" s="4" t="e">
        <f t="shared" ref="G16" si="17">ROUND((E16/C16),0)</f>
        <v>#DIV/0!</v>
      </c>
      <c r="H16" s="4" t="e">
        <f t="shared" ref="H16" si="18">ROUND((E16/D16),0)</f>
        <v>#DIV/0!</v>
      </c>
      <c r="I16" s="4">
        <f t="shared" ref="I16" si="19">T16</f>
        <v>0</v>
      </c>
      <c r="J16" s="4">
        <f t="shared" ref="J16" si="20">U16</f>
        <v>0</v>
      </c>
      <c r="O16">
        <v>0</v>
      </c>
      <c r="P16">
        <f t="shared" ref="P16" si="21">O16/1.2</f>
        <v>0</v>
      </c>
      <c r="Q16">
        <f t="shared" ref="Q16" si="22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3">Q17</f>
        <v>0</v>
      </c>
      <c r="C17" s="4">
        <f t="shared" ref="C17:C20" si="24">B17*1.2</f>
        <v>0</v>
      </c>
      <c r="D17" s="4">
        <f t="shared" ref="D17:D20" si="25">C17*1.2</f>
        <v>0</v>
      </c>
      <c r="E17" s="5">
        <f t="shared" ref="E17:E20" si="26">R17</f>
        <v>0</v>
      </c>
      <c r="F17" s="4" t="e">
        <f t="shared" ref="F17:F20" si="27">ROUND((E17/B17),0)</f>
        <v>#DIV/0!</v>
      </c>
      <c r="G17" s="4" t="e">
        <f t="shared" ref="G17:G20" si="28">ROUND((E17/C17),0)</f>
        <v>#DIV/0!</v>
      </c>
      <c r="H17" s="4" t="e">
        <f t="shared" ref="H17:H20" si="29">ROUND((E17/D17),0)</f>
        <v>#DIV/0!</v>
      </c>
      <c r="I17" s="4">
        <f t="shared" ref="I17:J20" si="30">T17</f>
        <v>0</v>
      </c>
      <c r="J17" s="4">
        <f t="shared" si="30"/>
        <v>0</v>
      </c>
      <c r="O17">
        <v>0</v>
      </c>
      <c r="P17">
        <f t="shared" ref="P17:P18" si="31">O17/1.2</f>
        <v>0</v>
      </c>
      <c r="Q17">
        <f t="shared" ref="Q17:Q20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4" t="e">
        <f t="shared" si="27"/>
        <v>#DIV/0!</v>
      </c>
      <c r="G18" s="4" t="e">
        <f t="shared" si="28"/>
        <v>#DIV/0!</v>
      </c>
      <c r="H18" s="4" t="e">
        <f t="shared" si="29"/>
        <v>#DIV/0!</v>
      </c>
      <c r="I18" s="4">
        <f t="shared" si="30"/>
        <v>0</v>
      </c>
      <c r="J18" s="4">
        <f t="shared" si="30"/>
        <v>0</v>
      </c>
      <c r="O18">
        <v>0</v>
      </c>
      <c r="P18">
        <f t="shared" si="31"/>
        <v>0</v>
      </c>
      <c r="Q18">
        <f t="shared" si="32"/>
        <v>0</v>
      </c>
      <c r="R18" s="2">
        <v>0</v>
      </c>
      <c r="S18" s="2"/>
    </row>
    <row r="19" spans="1:19" x14ac:dyDescent="0.25">
      <c r="A19" s="4">
        <v>18</v>
      </c>
      <c r="B19" s="4">
        <f t="shared" si="23"/>
        <v>0</v>
      </c>
      <c r="C19" s="4">
        <f t="shared" si="24"/>
        <v>0</v>
      </c>
      <c r="D19" s="4">
        <f t="shared" si="25"/>
        <v>0</v>
      </c>
      <c r="E19" s="5">
        <f t="shared" si="26"/>
        <v>0</v>
      </c>
      <c r="F19" s="4" t="e">
        <f t="shared" si="27"/>
        <v>#DIV/0!</v>
      </c>
      <c r="G19" s="4" t="e">
        <f t="shared" si="28"/>
        <v>#DIV/0!</v>
      </c>
      <c r="H19" s="4" t="e">
        <f t="shared" si="29"/>
        <v>#DIV/0!</v>
      </c>
      <c r="I19" s="4">
        <f t="shared" si="30"/>
        <v>0</v>
      </c>
      <c r="J19" s="4">
        <f t="shared" si="30"/>
        <v>0</v>
      </c>
      <c r="O19">
        <v>0</v>
      </c>
      <c r="P19">
        <f>O19/1.2</f>
        <v>0</v>
      </c>
      <c r="Q19">
        <f t="shared" si="32"/>
        <v>0</v>
      </c>
      <c r="R19" s="2">
        <v>0</v>
      </c>
      <c r="S19" s="2"/>
    </row>
    <row r="20" spans="1:19" x14ac:dyDescent="0.25">
      <c r="A20" s="4">
        <v>19</v>
      </c>
      <c r="B20" s="4">
        <f t="shared" si="23"/>
        <v>0</v>
      </c>
      <c r="C20" s="4">
        <f t="shared" si="24"/>
        <v>0</v>
      </c>
      <c r="D20" s="4">
        <f t="shared" si="25"/>
        <v>0</v>
      </c>
      <c r="E20" s="5">
        <f t="shared" si="26"/>
        <v>0</v>
      </c>
      <c r="F20" s="4" t="e">
        <f t="shared" si="27"/>
        <v>#DIV/0!</v>
      </c>
      <c r="G20" s="4" t="e">
        <f t="shared" si="28"/>
        <v>#DIV/0!</v>
      </c>
      <c r="H20" s="4" t="e">
        <f t="shared" si="29"/>
        <v>#DIV/0!</v>
      </c>
      <c r="I20" s="4">
        <f t="shared" si="30"/>
        <v>0</v>
      </c>
      <c r="J20" s="4">
        <f t="shared" si="30"/>
        <v>0</v>
      </c>
      <c r="O20">
        <v>0</v>
      </c>
      <c r="P20">
        <f>O20/1.2</f>
        <v>0</v>
      </c>
      <c r="Q20">
        <f t="shared" si="32"/>
        <v>0</v>
      </c>
      <c r="R20" s="2">
        <v>0</v>
      </c>
      <c r="S20" s="2"/>
    </row>
    <row r="21" spans="1:19" s="10" customFormat="1" x14ac:dyDescent="0.25">
      <c r="F21" s="10" t="s">
        <v>91</v>
      </c>
    </row>
    <row r="22" spans="1:19" s="10" customFormat="1" x14ac:dyDescent="0.25">
      <c r="F22" s="10" t="s">
        <v>88</v>
      </c>
      <c r="G22" s="10">
        <v>566</v>
      </c>
    </row>
    <row r="23" spans="1:19" s="10" customFormat="1" x14ac:dyDescent="0.25">
      <c r="F23" s="10" t="s">
        <v>89</v>
      </c>
      <c r="G23" s="10">
        <v>69</v>
      </c>
    </row>
    <row r="24" spans="1:19" s="10" customFormat="1" x14ac:dyDescent="0.25">
      <c r="F24" s="10" t="s">
        <v>90</v>
      </c>
      <c r="G24" s="10">
        <f>SUM(G22:G23)</f>
        <v>635</v>
      </c>
      <c r="I24" s="65"/>
    </row>
    <row r="25" spans="1:19" s="10" customFormat="1" x14ac:dyDescent="0.25">
      <c r="C25" s="68" t="s">
        <v>75</v>
      </c>
      <c r="D25" s="68" t="s">
        <v>86</v>
      </c>
      <c r="F25" s="53" t="s">
        <v>87</v>
      </c>
      <c r="G25" s="53">
        <v>527</v>
      </c>
      <c r="I25" s="65"/>
      <c r="J25" s="65"/>
    </row>
    <row r="26" spans="1:19" s="10" customFormat="1" x14ac:dyDescent="0.25">
      <c r="C26" s="68" t="s">
        <v>1</v>
      </c>
      <c r="D26" s="68">
        <v>3420000</v>
      </c>
      <c r="F26" s="53" t="s">
        <v>72</v>
      </c>
      <c r="G26" s="53">
        <v>632</v>
      </c>
      <c r="H26" s="10">
        <f>G26/G25</f>
        <v>1.1992409867172675</v>
      </c>
      <c r="I26" s="65"/>
      <c r="J26" s="65"/>
    </row>
    <row r="27" spans="1:19" s="10" customFormat="1" x14ac:dyDescent="0.25">
      <c r="F27" s="53" t="s">
        <v>73</v>
      </c>
      <c r="G27" s="53">
        <v>10000</v>
      </c>
      <c r="I27" s="65"/>
      <c r="J27" s="65"/>
    </row>
    <row r="28" spans="1:19" s="10" customFormat="1" x14ac:dyDescent="0.25">
      <c r="C28" s="69" t="s">
        <v>78</v>
      </c>
      <c r="D28" s="69"/>
      <c r="F28" s="69" t="s">
        <v>74</v>
      </c>
      <c r="G28" s="69">
        <f>G25*G27</f>
        <v>5270000</v>
      </c>
      <c r="H28" s="10">
        <f>G28/D26</f>
        <v>1.5409356725146199</v>
      </c>
      <c r="I28" s="71"/>
      <c r="J28" s="71"/>
    </row>
    <row r="29" spans="1:19" s="10" customFormat="1" x14ac:dyDescent="0.25">
      <c r="C29" s="69" t="s">
        <v>79</v>
      </c>
      <c r="D29" s="69">
        <v>738</v>
      </c>
      <c r="F29" s="69" t="s">
        <v>24</v>
      </c>
      <c r="G29" s="69">
        <f>G28*90%</f>
        <v>4743000</v>
      </c>
      <c r="I29" s="71"/>
      <c r="J29" s="71"/>
    </row>
    <row r="30" spans="1:19" s="10" customFormat="1" x14ac:dyDescent="0.25">
      <c r="C30" s="69" t="s">
        <v>80</v>
      </c>
      <c r="D30" s="69">
        <v>5000</v>
      </c>
      <c r="F30" s="69" t="s">
        <v>25</v>
      </c>
      <c r="G30" s="69">
        <f>G28*80%</f>
        <v>4216000</v>
      </c>
      <c r="I30" s="71"/>
      <c r="J30" s="71"/>
    </row>
    <row r="31" spans="1:19" s="10" customFormat="1" x14ac:dyDescent="0.25">
      <c r="C31" s="69" t="s">
        <v>74</v>
      </c>
      <c r="D31" s="69">
        <f>D29*D30</f>
        <v>3690000</v>
      </c>
      <c r="I31" s="65"/>
      <c r="J31" s="65"/>
    </row>
    <row r="32" spans="1:19" s="10" customFormat="1" x14ac:dyDescent="0.25">
      <c r="C32" s="69"/>
      <c r="D32" s="69"/>
      <c r="I32" s="65"/>
      <c r="J32" s="65"/>
    </row>
    <row r="33" s="10" customFormat="1" x14ac:dyDescent="0.25"/>
    <row r="34" s="10" customFormat="1" x14ac:dyDescent="0.25"/>
    <row r="35" s="10" customFormat="1" x14ac:dyDescent="0.25"/>
    <row r="36" s="10" customFormat="1" x14ac:dyDescent="0.25"/>
    <row r="3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="115" zoomScaleNormal="115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24" workbookViewId="0">
      <selection activeCell="J39" sqref="J3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2023-09-04T06:26:10Z</dcterms:modified>
</cp:coreProperties>
</file>