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D:\Report Making Cases\D.G._Land_Developers_Pvt._Ltd._Virar_(E)\"/>
    </mc:Choice>
  </mc:AlternateContent>
  <xr:revisionPtr revIDLastSave="0" documentId="13_ncr:1_{17E9E542-A190-4EA3-AA40-1FA06565B429}" xr6:coauthVersionLast="47" xr6:coauthVersionMax="47" xr10:uidLastSave="{00000000-0000-0000-0000-000000000000}"/>
  <bookViews>
    <workbookView xWindow="-120" yWindow="-120" windowWidth="29040" windowHeight="15720" tabRatio="932" activeTab="3" xr2:uid="{00000000-000D-0000-FFFF-FFFF00000000}"/>
  </bookViews>
  <sheets>
    <sheet name="Depreciation" sheetId="25" r:id="rId1"/>
    <sheet name="Site Measurement" sheetId="24" r:id="rId2"/>
    <sheet name="Calculation" sheetId="23" r:id="rId3"/>
    <sheet name="Sheet1" sheetId="26" r:id="rId4"/>
  </sheets>
  <calcPr calcId="191029"/>
</workbook>
</file>

<file path=xl/calcChain.xml><?xml version="1.0" encoding="utf-8"?>
<calcChain xmlns="http://schemas.openxmlformats.org/spreadsheetml/2006/main">
  <c r="J35" i="26" l="1"/>
  <c r="L34" i="26"/>
  <c r="L33" i="26"/>
  <c r="D36" i="26"/>
  <c r="I29" i="26"/>
  <c r="C26" i="26"/>
  <c r="C32" i="26" s="1"/>
  <c r="C21" i="26"/>
  <c r="C31" i="26" s="1"/>
  <c r="O15" i="26"/>
  <c r="J15" i="26"/>
  <c r="K15" i="26" s="1"/>
  <c r="L15" i="26" s="1"/>
  <c r="N15" i="26" s="1"/>
  <c r="M15" i="26" s="1"/>
  <c r="I15" i="26"/>
  <c r="H15" i="26"/>
  <c r="O14" i="26"/>
  <c r="J14" i="26"/>
  <c r="K14" i="26" s="1"/>
  <c r="L14" i="26" s="1"/>
  <c r="N14" i="26" s="1"/>
  <c r="M14" i="26" s="1"/>
  <c r="I14" i="26"/>
  <c r="H14" i="26"/>
  <c r="O13" i="26"/>
  <c r="J13" i="26"/>
  <c r="K13" i="26" s="1"/>
  <c r="L13" i="26" s="1"/>
  <c r="N13" i="26" s="1"/>
  <c r="M13" i="26" s="1"/>
  <c r="I13" i="26"/>
  <c r="H13" i="26"/>
  <c r="O12" i="26"/>
  <c r="J12" i="26"/>
  <c r="K12" i="26" s="1"/>
  <c r="L12" i="26" s="1"/>
  <c r="N12" i="26" s="1"/>
  <c r="M12" i="26" s="1"/>
  <c r="I12" i="26"/>
  <c r="H12" i="26"/>
  <c r="O11" i="26"/>
  <c r="J11" i="26"/>
  <c r="K11" i="26" s="1"/>
  <c r="L11" i="26" s="1"/>
  <c r="N11" i="26" s="1"/>
  <c r="M11" i="26" s="1"/>
  <c r="I11" i="26"/>
  <c r="H11" i="26"/>
  <c r="O10" i="26"/>
  <c r="J10" i="26"/>
  <c r="K10" i="26" s="1"/>
  <c r="L10" i="26" s="1"/>
  <c r="N10" i="26" s="1"/>
  <c r="M10" i="26" s="1"/>
  <c r="I10" i="26"/>
  <c r="H10" i="26"/>
  <c r="O9" i="26"/>
  <c r="J9" i="26"/>
  <c r="K9" i="26" s="1"/>
  <c r="L9" i="26" s="1"/>
  <c r="N9" i="26" s="1"/>
  <c r="M9" i="26" s="1"/>
  <c r="I9" i="26"/>
  <c r="H9" i="26"/>
  <c r="O8" i="26"/>
  <c r="O16" i="26" s="1"/>
  <c r="C36" i="26" s="1"/>
  <c r="C37" i="26" s="1"/>
  <c r="H8" i="26"/>
  <c r="I8" i="26" s="1"/>
  <c r="C4" i="26"/>
  <c r="C29" i="26" s="1"/>
  <c r="I3" i="26"/>
  <c r="K2" i="26"/>
  <c r="J2" i="26"/>
  <c r="L2" i="26" s="1"/>
  <c r="L35" i="26" l="1"/>
  <c r="J8" i="26"/>
  <c r="K8" i="26" s="1"/>
  <c r="L8" i="26" s="1"/>
  <c r="N8" i="26" s="1"/>
  <c r="N16" i="26" s="1"/>
  <c r="M8" i="26" l="1"/>
  <c r="M16" i="26" s="1"/>
  <c r="L3" i="26"/>
  <c r="L4" i="26" s="1"/>
  <c r="C30" i="26"/>
  <c r="C33" i="26" s="1"/>
  <c r="P3" i="26" l="1"/>
  <c r="R3" i="26" s="1"/>
  <c r="C35" i="26"/>
  <c r="C34" i="26"/>
  <c r="P4" i="26"/>
  <c r="R4" i="26" s="1"/>
  <c r="P2" i="26"/>
  <c r="R2" i="26" s="1"/>
  <c r="E23" i="23" l="1"/>
  <c r="C25" i="23"/>
  <c r="P22" i="23"/>
  <c r="AD34" i="23"/>
  <c r="AD33" i="23"/>
  <c r="AD32" i="23"/>
  <c r="S13" i="23"/>
  <c r="T57" i="23"/>
  <c r="AC56" i="23"/>
  <c r="V48" i="23"/>
  <c r="V47" i="23"/>
  <c r="V50" i="23"/>
  <c r="V39" i="23"/>
  <c r="T38" i="23"/>
  <c r="T35" i="23"/>
  <c r="T36" i="23"/>
  <c r="T37" i="23" s="1"/>
  <c r="V32" i="23"/>
  <c r="Y13" i="23"/>
  <c r="W13" i="23"/>
  <c r="V13" i="23"/>
  <c r="T13" i="23"/>
  <c r="T6" i="23"/>
  <c r="V10" i="23"/>
  <c r="V6" i="23"/>
  <c r="V43" i="23" l="1"/>
  <c r="V52" i="23" s="1"/>
  <c r="V54" i="23" s="1"/>
  <c r="M20" i="23"/>
  <c r="M19" i="23"/>
  <c r="M18" i="23"/>
  <c r="M17" i="23"/>
  <c r="M16" i="23"/>
  <c r="L21" i="23"/>
  <c r="V57" i="23" l="1"/>
  <c r="X54" i="23" l="1"/>
  <c r="C5" i="25"/>
  <c r="C4" i="25"/>
  <c r="C3" i="25"/>
  <c r="C12" i="25"/>
  <c r="C11" i="25"/>
  <c r="A18" i="23"/>
  <c r="C20" i="25"/>
  <c r="C16" i="25"/>
  <c r="C17" i="25" s="1"/>
  <c r="C13" i="25" l="1"/>
  <c r="D13" i="25" s="1"/>
  <c r="C8" i="25" s="1"/>
  <c r="C7" i="25"/>
  <c r="E5" i="25"/>
  <c r="E17" i="25"/>
  <c r="C19" i="25"/>
  <c r="C21" i="25" s="1"/>
  <c r="E21" i="25" s="1"/>
  <c r="C9" i="25" l="1"/>
  <c r="E9" i="25" s="1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I29" i="24" l="1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5" i="23"/>
  <c r="C14" i="23" s="1"/>
  <c r="C11" i="23" l="1"/>
  <c r="C12" i="23" s="1"/>
  <c r="C13" i="23" s="1"/>
  <c r="C16" i="23" s="1"/>
  <c r="C19" i="23" s="1"/>
  <c r="C20" i="23" l="1"/>
  <c r="C21" i="23"/>
</calcChain>
</file>

<file path=xl/sharedStrings.xml><?xml version="1.0" encoding="utf-8"?>
<sst xmlns="http://schemas.openxmlformats.org/spreadsheetml/2006/main" count="226" uniqueCount="172">
  <si>
    <t>Value</t>
  </si>
  <si>
    <t>Built up area</t>
  </si>
  <si>
    <t xml:space="preserve">Sr. No. 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</si>
  <si>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</si>
  <si>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</si>
  <si>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</si>
  <si>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</si>
  <si>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</si>
  <si>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</si>
  <si>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</si>
  <si>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</si>
  <si>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</si>
  <si>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</si>
  <si>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</si>
  <si>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</si>
  <si>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</si>
  <si>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</si>
  <si>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</si>
  <si>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</si>
  <si>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</si>
  <si>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</si>
  <si>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</si>
  <si>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</si>
  <si>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</si>
  <si>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</si>
  <si>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</si>
  <si>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</si>
  <si>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</si>
  <si>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</si>
  <si>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</si>
  <si>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</si>
  <si>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</si>
  <si>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</si>
  <si>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</si>
  <si>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</si>
  <si>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</si>
  <si>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</si>
  <si>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</si>
  <si>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</si>
  <si>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</si>
  <si>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</si>
  <si>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</si>
  <si>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</si>
  <si>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</si>
  <si>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</si>
  <si>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</si>
  <si>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</si>
  <si>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</si>
  <si>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</si>
  <si>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</si>
  <si>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</si>
  <si>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</si>
  <si>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</si>
  <si>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</si>
  <si>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</si>
  <si>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</si>
  <si>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</si>
  <si>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</si>
  <si>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</si>
  <si>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</si>
  <si>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Rate</t>
  </si>
  <si>
    <t>FMV</t>
  </si>
  <si>
    <t xml:space="preserve">Rate on </t>
  </si>
  <si>
    <t>BUA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</si>
  <si>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</si>
  <si>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</si>
  <si>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</si>
  <si>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</si>
  <si>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</si>
  <si>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</si>
  <si>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</si>
  <si>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Particulars</t>
  </si>
  <si>
    <t>Built up Area in Sq. M.</t>
  </si>
  <si>
    <t>Built up Area in Sq. Ft.</t>
  </si>
  <si>
    <t>Ground Floor</t>
  </si>
  <si>
    <t>First Floor</t>
  </si>
  <si>
    <t>Second Floor</t>
  </si>
  <si>
    <t>Third Floor</t>
  </si>
  <si>
    <t>Total</t>
  </si>
  <si>
    <t>Starting Date</t>
  </si>
  <si>
    <t>Ending Date</t>
  </si>
  <si>
    <t>No. of Months</t>
  </si>
  <si>
    <t>Rent Per Month</t>
  </si>
  <si>
    <t xml:space="preserve">Total Rent </t>
  </si>
  <si>
    <t>01.09.2023</t>
  </si>
  <si>
    <t>Total Months</t>
  </si>
  <si>
    <t>Total Month Income</t>
  </si>
  <si>
    <t>Average Rent</t>
  </si>
  <si>
    <t>31.12.2023</t>
  </si>
  <si>
    <t>01.01.2024</t>
  </si>
  <si>
    <t>01.01.2025</t>
  </si>
  <si>
    <t>31.05.2025</t>
  </si>
  <si>
    <t>31.12.2024</t>
  </si>
  <si>
    <t>01.06.2025</t>
  </si>
  <si>
    <t>31.05.2027</t>
  </si>
  <si>
    <t>Lesser</t>
  </si>
  <si>
    <t>Lessor</t>
  </si>
  <si>
    <t>Area in Sq.Ft.</t>
  </si>
  <si>
    <t>Sq.Ft.</t>
  </si>
  <si>
    <t>GF + Mezz. + FF</t>
  </si>
  <si>
    <t>Monthly Rent</t>
  </si>
  <si>
    <t>Refundable Deposit</t>
  </si>
  <si>
    <t>Non- Refundable Deposit</t>
  </si>
  <si>
    <t>Maintainence</t>
  </si>
  <si>
    <t>Government Taxes per year</t>
  </si>
  <si>
    <t>Rate of Interest</t>
  </si>
  <si>
    <t>total Term</t>
  </si>
  <si>
    <t>Gross Annual Rent Income (GARI)</t>
  </si>
  <si>
    <t>Annual Rent (monthly rent X 12)</t>
  </si>
  <si>
    <t xml:space="preserve">Add: </t>
  </si>
  <si>
    <t>Acutal Advacne Paid</t>
  </si>
  <si>
    <t>Normal 3 Months Advance</t>
  </si>
  <si>
    <t>Excess/less</t>
  </si>
  <si>
    <t xml:space="preserve">Interest </t>
  </si>
  <si>
    <t>Non- refundable deposite</t>
  </si>
  <si>
    <t>deposite per year</t>
  </si>
  <si>
    <t>Tax Paid by Tenant</t>
  </si>
  <si>
    <t>Maintaince Paid By Tenant</t>
  </si>
  <si>
    <t>Total (GARI)</t>
  </si>
  <si>
    <t>Outgoings</t>
  </si>
  <si>
    <t>Tax Paid by Owner</t>
  </si>
  <si>
    <t>Maintaince Paid By Owner</t>
  </si>
  <si>
    <t>other Charge (15% of GARI)</t>
  </si>
  <si>
    <t>Total (Outgoing)</t>
  </si>
  <si>
    <t>Net Annual Rent Income (GARI - Outgoing)</t>
  </si>
  <si>
    <t xml:space="preserve">Capilised Value of Property </t>
  </si>
  <si>
    <t xml:space="preserve">Rate per </t>
  </si>
  <si>
    <t>NARI X 8%</t>
  </si>
  <si>
    <t>Depreciation (100-10)X1/60</t>
  </si>
  <si>
    <t>Land Value</t>
  </si>
  <si>
    <t>Government rate</t>
  </si>
  <si>
    <t>Government value</t>
  </si>
  <si>
    <t>Rent</t>
  </si>
  <si>
    <t>land area</t>
  </si>
  <si>
    <t xml:space="preserve">Sq. M. </t>
  </si>
  <si>
    <t>Property Value</t>
  </si>
  <si>
    <t>Commercial</t>
  </si>
  <si>
    <t xml:space="preserve"> Value</t>
  </si>
  <si>
    <t>Industrial</t>
  </si>
  <si>
    <t>Structure Value</t>
  </si>
  <si>
    <t xml:space="preserve">Built Up Area </t>
  </si>
  <si>
    <t>Year Of Const.</t>
  </si>
  <si>
    <t>Valuation Year</t>
  </si>
  <si>
    <t>Total Life of Structure</t>
  </si>
  <si>
    <t>Full Rate</t>
  </si>
  <si>
    <t>Age Of Build. In Years</t>
  </si>
  <si>
    <t>Balance Life of Structures in Years</t>
  </si>
  <si>
    <t>% of the depreciation rate to be deducted</t>
  </si>
  <si>
    <t>% Value</t>
  </si>
  <si>
    <t>Final Depreciated Rate to be considered</t>
  </si>
  <si>
    <t>Depreciation</t>
  </si>
  <si>
    <t>Final Depreciated Value to be considered</t>
  </si>
  <si>
    <t>Full Value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</si>
  <si>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</si>
  <si>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</si>
  <si>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Interior and other Development</t>
  </si>
  <si>
    <t>Land Development Value</t>
  </si>
  <si>
    <t>Normal Case</t>
  </si>
  <si>
    <t>Interior and Other Development</t>
  </si>
  <si>
    <t>Land Development</t>
  </si>
  <si>
    <t>Total Value</t>
  </si>
  <si>
    <t>Realisable Value</t>
  </si>
  <si>
    <t>Distress Value</t>
  </si>
  <si>
    <t>Insurable Value</t>
  </si>
  <si>
    <t>Net Insurable Value</t>
  </si>
  <si>
    <t>Survey No. 241</t>
  </si>
  <si>
    <t>hissa no. 2</t>
  </si>
  <si>
    <t>Sq. m.</t>
  </si>
  <si>
    <t>Survey No. 242</t>
  </si>
  <si>
    <t>hissa no. 4</t>
  </si>
  <si>
    <t>hissa no. 3 (Part)</t>
  </si>
  <si>
    <t>(Sq. Ft.)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</si>
</sst>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b/>
      <sz val="11"/>
      <color rgb="FFFFFFFF"/>
      <name val="Arial Narrow"/>
      <family val="2"/>
    </font>
    <font>
      <sz val="11"/>
      <color rgb="FF000000"/>
      <name val="Arial Narrow"/>
      <family val="2"/>
    </font>
    <font>
      <sz val="11"/>
      <color rgb="FFFF0000"/>
      <name val="Arial Narrow"/>
      <family val="2"/>
    </font>
    <font>
      <b/>
      <sz val="11"/>
      <color rgb="FF000000"/>
      <name val="Arial Narrow"/>
      <family val="2"/>
    </font>
    <font>
      <b/>
      <sz val="11"/>
      <color rgb="FFFF0000"/>
      <name val="Arial Narrow"/>
      <family val="2"/>
    </font>
    <font>
      <b/>
      <sz val="10"/>
      <name val="Arial"/>
      <family val="2"/>
    </font>
    <font>
      <sz val="12"/>
      <color rgb="FF000000"/>
      <name val="Arial Narrow"/>
      <family val="2"/>
    </font>
    <font>
      <b/>
      <sz val="11"/>
      <color theme="1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0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8B19E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4472C4"/>
      </left>
      <right/>
      <top style="medium">
        <color rgb="FF4472C4"/>
      </top>
      <bottom style="medium">
        <color rgb="FF4472C4"/>
      </bottom>
      <diagonal/>
    </border>
    <border>
      <left/>
      <right/>
      <top style="medium">
        <color rgb="FF4472C4"/>
      </top>
      <bottom style="medium">
        <color rgb="FF4472C4"/>
      </bottom>
      <diagonal/>
    </border>
    <border>
      <left/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 style="medium">
        <color rgb="FF8EAADB"/>
      </left>
      <right style="medium">
        <color rgb="FF8EAADB"/>
      </right>
      <top/>
      <bottom style="medium">
        <color rgb="FF8EAADB"/>
      </bottom>
      <diagonal/>
    </border>
    <border>
      <left/>
      <right style="medium">
        <color rgb="FF8EAADB"/>
      </right>
      <top/>
      <bottom style="medium">
        <color rgb="FF8EAAD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0" borderId="0"/>
  </cellStyleXfs>
  <cellXfs count="160">
    <xf numFmtId="0" fontId="0" fillId="0" borderId="0" xfId="0"/>
    <xf numFmtId="4" fontId="0" fillId="0" borderId="0" xfId="0" applyNumberFormat="1"/>
    <xf numFmtId="0" fontId="1" fillId="0" borderId="0" xfId="0" applyFont="1"/>
    <xf numFmtId="0" fontId="0" fillId="2" borderId="0" xfId="0" applyFill="1"/>
    <xf numFmtId="0" fontId="2" fillId="0" borderId="0" xfId="0" applyFont="1"/>
    <xf numFmtId="43" fontId="0" fillId="0" borderId="0" xfId="1" applyFont="1"/>
    <xf numFmtId="0" fontId="0" fillId="0" borderId="1" xfId="0" applyBorder="1"/>
    <xf numFmtId="0" fontId="0" fillId="0" borderId="2" xfId="0" applyBorder="1"/>
    <xf numFmtId="0" fontId="4" fillId="0" borderId="2" xfId="0" applyFont="1" applyBorder="1"/>
    <xf numFmtId="0" fontId="4" fillId="0" borderId="3" xfId="0" applyFont="1" applyBorder="1"/>
    <xf numFmtId="0" fontId="0" fillId="0" borderId="3" xfId="0" applyBorder="1"/>
    <xf numFmtId="0" fontId="0" fillId="0" borderId="4" xfId="0" applyBorder="1"/>
    <xf numFmtId="0" fontId="4" fillId="0" borderId="0" xfId="0" applyFont="1"/>
    <xf numFmtId="0" fontId="4" fillId="0" borderId="5" xfId="0" applyFont="1" applyBorder="1"/>
    <xf numFmtId="0" fontId="0" fillId="0" borderId="5" xfId="0" applyBorder="1"/>
    <xf numFmtId="43" fontId="5" fillId="0" borderId="0" xfId="1" applyFont="1" applyBorder="1"/>
    <xf numFmtId="43" fontId="6" fillId="0" borderId="0" xfId="1" applyFont="1" applyBorder="1"/>
    <xf numFmtId="43" fontId="6" fillId="2" borderId="0" xfId="1" applyFont="1" applyFill="1" applyBorder="1"/>
    <xf numFmtId="0" fontId="0" fillId="0" borderId="4" xfId="0" applyBorder="1" applyAlignment="1">
      <alignment wrapText="1"/>
    </xf>
    <xf numFmtId="43" fontId="6" fillId="0" borderId="0" xfId="1" applyFont="1" applyFill="1" applyBorder="1"/>
    <xf numFmtId="0" fontId="5" fillId="0" borderId="0" xfId="0" applyFont="1"/>
    <xf numFmtId="0" fontId="6" fillId="0" borderId="0" xfId="0" applyFont="1"/>
    <xf numFmtId="9" fontId="5" fillId="0" borderId="0" xfId="0" applyNumberFormat="1" applyFont="1"/>
    <xf numFmtId="10" fontId="6" fillId="0" borderId="0" xfId="0" applyNumberFormat="1" applyFont="1"/>
    <xf numFmtId="0" fontId="0" fillId="2" borderId="4" xfId="0" applyFill="1" applyBorder="1"/>
    <xf numFmtId="43" fontId="5" fillId="2" borderId="0" xfId="1" applyFont="1" applyFill="1" applyBorder="1"/>
    <xf numFmtId="0" fontId="6" fillId="2" borderId="0" xfId="0" applyFont="1" applyFill="1"/>
    <xf numFmtId="43" fontId="6" fillId="0" borderId="0" xfId="0" applyNumberFormat="1" applyFont="1"/>
    <xf numFmtId="0" fontId="2" fillId="0" borderId="4" xfId="0" applyFont="1" applyBorder="1"/>
    <xf numFmtId="43" fontId="0" fillId="0" borderId="5" xfId="0" applyNumberFormat="1" applyBorder="1"/>
    <xf numFmtId="43" fontId="4" fillId="0" borderId="0" xfId="0" applyNumberFormat="1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43" fontId="4" fillId="0" borderId="8" xfId="0" applyNumberFormat="1" applyFont="1" applyBorder="1"/>
    <xf numFmtId="0" fontId="4" fillId="0" borderId="4" xfId="0" applyFont="1" applyBorder="1"/>
    <xf numFmtId="9" fontId="0" fillId="0" borderId="0" xfId="0" applyNumberFormat="1"/>
    <xf numFmtId="0" fontId="7" fillId="0" borderId="0" xfId="0" applyFont="1"/>
    <xf numFmtId="0" fontId="8" fillId="3" borderId="0" xfId="0" applyFont="1" applyFill="1"/>
    <xf numFmtId="0" fontId="8" fillId="0" borderId="0" xfId="0" applyFont="1"/>
    <xf numFmtId="4" fontId="8" fillId="0" borderId="0" xfId="0" applyNumberFormat="1" applyFont="1"/>
    <xf numFmtId="0" fontId="0" fillId="0" borderId="9" xfId="0" applyBorder="1"/>
    <xf numFmtId="2" fontId="0" fillId="0" borderId="9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0" fillId="0" borderId="0" xfId="0" applyNumberFormat="1" applyFont="1"/>
    <xf numFmtId="0" fontId="1" fillId="0" borderId="9" xfId="0" applyFont="1" applyBorder="1"/>
    <xf numFmtId="0" fontId="10" fillId="0" borderId="0" xfId="0" applyFont="1"/>
    <xf numFmtId="0" fontId="2" fillId="0" borderId="9" xfId="0" applyFont="1" applyBorder="1"/>
    <xf numFmtId="2" fontId="1" fillId="0" borderId="9" xfId="0" applyNumberFormat="1" applyFont="1" applyBorder="1"/>
    <xf numFmtId="4" fontId="0" fillId="0" borderId="9" xfId="0" applyNumberFormat="1" applyBorder="1"/>
    <xf numFmtId="43" fontId="0" fillId="0" borderId="9" xfId="1" applyFont="1" applyBorder="1"/>
    <xf numFmtId="164" fontId="0" fillId="0" borderId="9" xfId="0" applyNumberFormat="1" applyBorder="1"/>
    <xf numFmtId="164" fontId="0" fillId="0" borderId="0" xfId="0" applyNumberFormat="1"/>
    <xf numFmtId="0" fontId="1" fillId="0" borderId="9" xfId="0" applyFont="1" applyBorder="1" applyAlignment="1">
      <alignment horizontal="center" vertical="center"/>
    </xf>
    <xf numFmtId="9" fontId="0" fillId="0" borderId="9" xfId="0" applyNumberFormat="1" applyBorder="1"/>
    <xf numFmtId="43" fontId="0" fillId="2" borderId="9" xfId="1" applyFont="1" applyFill="1" applyBorder="1"/>
    <xf numFmtId="0" fontId="0" fillId="2" borderId="9" xfId="0" applyFill="1" applyBorder="1"/>
    <xf numFmtId="43" fontId="0" fillId="2" borderId="9" xfId="0" applyNumberFormat="1" applyFill="1" applyBorder="1"/>
    <xf numFmtId="0" fontId="0" fillId="0" borderId="9" xfId="0" quotePrefix="1" applyBorder="1"/>
    <xf numFmtId="16" fontId="0" fillId="0" borderId="9" xfId="0" quotePrefix="1" applyNumberFormat="1" applyBorder="1"/>
    <xf numFmtId="0" fontId="0" fillId="0" borderId="9" xfId="0" applyBorder="1" applyAlignment="1">
      <alignment wrapText="1"/>
    </xf>
    <xf numFmtId="17" fontId="0" fillId="0" borderId="9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1" fillId="0" borderId="9" xfId="1" applyNumberFormat="1" applyFont="1" applyBorder="1"/>
    <xf numFmtId="0" fontId="1" fillId="2" borderId="4" xfId="0" applyFont="1" applyFill="1" applyBorder="1"/>
    <xf numFmtId="0" fontId="11" fillId="4" borderId="10" xfId="0" applyFont="1" applyFill="1" applyBorder="1" applyAlignment="1">
      <alignment vertical="center"/>
    </xf>
    <xf numFmtId="0" fontId="11" fillId="4" borderId="11" xfId="0" applyFont="1" applyFill="1" applyBorder="1" applyAlignment="1">
      <alignment horizontal="right" vertical="center"/>
    </xf>
    <xf numFmtId="0" fontId="11" fillId="4" borderId="12" xfId="0" applyFont="1" applyFill="1" applyBorder="1" applyAlignment="1">
      <alignment horizontal="right" vertical="center"/>
    </xf>
    <xf numFmtId="0" fontId="12" fillId="0" borderId="13" xfId="0" applyFont="1" applyBorder="1" applyAlignment="1">
      <alignment vertical="center"/>
    </xf>
    <xf numFmtId="0" fontId="13" fillId="0" borderId="14" xfId="0" applyFont="1" applyBorder="1" applyAlignment="1">
      <alignment horizontal="right" vertical="center"/>
    </xf>
    <xf numFmtId="0" fontId="13" fillId="0" borderId="14" xfId="0" applyFont="1" applyBorder="1" applyAlignment="1">
      <alignment horizontal="right" vertical="center" wrapText="1"/>
    </xf>
    <xf numFmtId="0" fontId="12" fillId="5" borderId="13" xfId="0" applyFont="1" applyFill="1" applyBorder="1" applyAlignment="1">
      <alignment vertical="center" wrapText="1"/>
    </xf>
    <xf numFmtId="0" fontId="13" fillId="5" borderId="14" xfId="0" applyFont="1" applyFill="1" applyBorder="1" applyAlignment="1">
      <alignment horizontal="right" vertical="center"/>
    </xf>
    <xf numFmtId="0" fontId="12" fillId="5" borderId="13" xfId="0" applyFont="1" applyFill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5" fillId="0" borderId="14" xfId="0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43" fontId="0" fillId="0" borderId="9" xfId="1" applyFont="1" applyFill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4" fontId="0" fillId="3" borderId="0" xfId="0" applyNumberFormat="1" applyFill="1"/>
    <xf numFmtId="4" fontId="0" fillId="6" borderId="0" xfId="0" applyNumberFormat="1" applyFill="1"/>
    <xf numFmtId="4" fontId="0" fillId="0" borderId="0" xfId="0" applyNumberFormat="1" applyAlignment="1">
      <alignment horizontal="center" vertical="center"/>
    </xf>
    <xf numFmtId="4" fontId="0" fillId="7" borderId="0" xfId="0" applyNumberFormat="1" applyFill="1"/>
    <xf numFmtId="4" fontId="0" fillId="8" borderId="0" xfId="0" applyNumberFormat="1" applyFill="1"/>
    <xf numFmtId="4" fontId="0" fillId="9" borderId="0" xfId="0" applyNumberFormat="1" applyFill="1"/>
    <xf numFmtId="4" fontId="17" fillId="0" borderId="0" xfId="0" applyNumberFormat="1" applyFont="1"/>
    <xf numFmtId="4" fontId="0" fillId="0" borderId="0" xfId="0" applyNumberFormat="1" applyAlignment="1">
      <alignment horizontal="right"/>
    </xf>
    <xf numFmtId="3" fontId="16" fillId="0" borderId="9" xfId="2" applyNumberFormat="1" applyFont="1" applyBorder="1"/>
    <xf numFmtId="3" fontId="0" fillId="0" borderId="0" xfId="0" applyNumberFormat="1"/>
    <xf numFmtId="0" fontId="8" fillId="0" borderId="0" xfId="0" applyFont="1" applyAlignment="1">
      <alignment horizontal="center"/>
    </xf>
    <xf numFmtId="0" fontId="18" fillId="0" borderId="0" xfId="0" applyFont="1" applyAlignment="1">
      <alignment wrapText="1"/>
    </xf>
    <xf numFmtId="0" fontId="13" fillId="0" borderId="0" xfId="0" applyFont="1"/>
    <xf numFmtId="0" fontId="8" fillId="0" borderId="9" xfId="0" applyFont="1" applyBorder="1" applyAlignment="1">
      <alignment horizontal="center" wrapText="1"/>
    </xf>
    <xf numFmtId="3" fontId="8" fillId="0" borderId="0" xfId="0" applyNumberFormat="1" applyFont="1"/>
    <xf numFmtId="0" fontId="19" fillId="0" borderId="9" xfId="0" applyFont="1" applyBorder="1" applyAlignment="1">
      <alignment horizontal="center" vertical="top" wrapText="1" shrinkToFit="1"/>
    </xf>
    <xf numFmtId="0" fontId="13" fillId="0" borderId="9" xfId="0" applyFont="1" applyBorder="1" applyAlignment="1">
      <alignment horizontal="center"/>
    </xf>
    <xf numFmtId="3" fontId="13" fillId="0" borderId="0" xfId="0" applyNumberFormat="1" applyFont="1"/>
    <xf numFmtId="0" fontId="18" fillId="0" borderId="0" xfId="0" applyFont="1"/>
    <xf numFmtId="3" fontId="18" fillId="0" borderId="0" xfId="0" applyNumberFormat="1" applyFont="1"/>
    <xf numFmtId="4" fontId="15" fillId="0" borderId="0" xfId="0" applyNumberFormat="1" applyFont="1"/>
    <xf numFmtId="0" fontId="8" fillId="0" borderId="9" xfId="0" applyFont="1" applyBorder="1" applyAlignment="1">
      <alignment horizontal="center"/>
    </xf>
    <xf numFmtId="3" fontId="10" fillId="0" borderId="9" xfId="0" applyNumberFormat="1" applyFont="1" applyBorder="1" applyAlignment="1">
      <alignment vertical="top"/>
    </xf>
    <xf numFmtId="4" fontId="13" fillId="0" borderId="9" xfId="0" applyNumberFormat="1" applyFont="1" applyBorder="1" applyAlignment="1">
      <alignment vertical="top"/>
    </xf>
    <xf numFmtId="0" fontId="10" fillId="0" borderId="9" xfId="0" applyFont="1" applyBorder="1"/>
    <xf numFmtId="0" fontId="8" fillId="0" borderId="0" xfId="0" applyFont="1" applyAlignment="1">
      <alignment vertical="center"/>
    </xf>
    <xf numFmtId="0" fontId="13" fillId="0" borderId="0" xfId="0" applyFont="1" applyAlignment="1">
      <alignment horizontal="center" wrapText="1"/>
    </xf>
    <xf numFmtId="0" fontId="20" fillId="0" borderId="9" xfId="0" applyFont="1" applyBorder="1" applyAlignment="1">
      <alignment horizontal="center"/>
    </xf>
    <xf numFmtId="0" fontId="21" fillId="0" borderId="9" xfId="0" applyFont="1" applyBorder="1" applyAlignment="1">
      <alignment horizontal="center" vertical="top" wrapText="1" shrinkToFit="1"/>
    </xf>
    <xf numFmtId="0" fontId="22" fillId="0" borderId="9" xfId="0" applyFont="1" applyBorder="1" applyAlignment="1">
      <alignment horizontal="center" vertical="top" wrapText="1" shrinkToFit="1"/>
    </xf>
    <xf numFmtId="0" fontId="23" fillId="0" borderId="9" xfId="0" applyFont="1" applyBorder="1" applyAlignment="1">
      <alignment horizontal="center" vertical="top" wrapText="1" shrinkToFit="1"/>
    </xf>
    <xf numFmtId="0" fontId="22" fillId="0" borderId="9" xfId="0" applyFont="1" applyBorder="1" applyAlignment="1">
      <alignment horizontal="center" vertical="top" wrapText="1"/>
    </xf>
    <xf numFmtId="0" fontId="20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top"/>
    </xf>
    <xf numFmtId="0" fontId="12" fillId="0" borderId="9" xfId="0" applyFont="1" applyBorder="1" applyAlignment="1">
      <alignment vertical="top" wrapText="1"/>
    </xf>
    <xf numFmtId="4" fontId="8" fillId="0" borderId="9" xfId="0" applyNumberFormat="1" applyFont="1" applyBorder="1" applyAlignment="1">
      <alignment horizontal="right" vertical="top" wrapText="1"/>
    </xf>
    <xf numFmtId="0" fontId="10" fillId="0" borderId="9" xfId="0" applyFont="1" applyBorder="1" applyAlignment="1">
      <alignment horizontal="right" vertical="top" wrapText="1"/>
    </xf>
    <xf numFmtId="3" fontId="12" fillId="0" borderId="9" xfId="0" applyNumberFormat="1" applyFont="1" applyBorder="1" applyAlignment="1">
      <alignment horizontal="right" vertical="top" wrapText="1"/>
    </xf>
    <xf numFmtId="3" fontId="13" fillId="0" borderId="9" xfId="0" applyNumberFormat="1" applyFont="1" applyBorder="1" applyAlignment="1">
      <alignment vertical="top"/>
    </xf>
    <xf numFmtId="0" fontId="8" fillId="0" borderId="0" xfId="0" applyFont="1" applyAlignment="1">
      <alignment vertical="top"/>
    </xf>
    <xf numFmtId="0" fontId="26" fillId="0" borderId="9" xfId="0" applyFont="1" applyBorder="1" applyAlignment="1">
      <alignment horizontal="center" vertical="top"/>
    </xf>
    <xf numFmtId="0" fontId="26" fillId="0" borderId="9" xfId="0" applyFont="1" applyBorder="1" applyAlignment="1">
      <alignment horizontal="center"/>
    </xf>
    <xf numFmtId="0" fontId="10" fillId="0" borderId="9" xfId="0" applyFont="1" applyBorder="1" applyAlignment="1">
      <alignment horizontal="right" vertical="center" wrapText="1"/>
    </xf>
    <xf numFmtId="3" fontId="12" fillId="0" borderId="9" xfId="0" applyNumberFormat="1" applyFont="1" applyBorder="1" applyAlignment="1">
      <alignment horizontal="right" wrapText="1"/>
    </xf>
    <xf numFmtId="3" fontId="13" fillId="0" borderId="9" xfId="0" applyNumberFormat="1" applyFont="1" applyBorder="1"/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3" fontId="8" fillId="0" borderId="9" xfId="0" applyNumberFormat="1" applyFont="1" applyBorder="1" applyAlignment="1">
      <alignment vertical="top"/>
    </xf>
    <xf numFmtId="0" fontId="8" fillId="0" borderId="0" xfId="0" applyFont="1" applyAlignment="1">
      <alignment vertical="top" wrapText="1"/>
    </xf>
    <xf numFmtId="0" fontId="13" fillId="0" borderId="0" xfId="0" applyFont="1" applyAlignment="1">
      <alignment vertical="top"/>
    </xf>
    <xf numFmtId="4" fontId="13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3" fontId="10" fillId="0" borderId="9" xfId="0" applyNumberFormat="1" applyFont="1" applyBorder="1"/>
    <xf numFmtId="0" fontId="19" fillId="0" borderId="0" xfId="0" applyFont="1" applyAlignment="1">
      <alignment horizontal="center" vertical="top" wrapText="1" shrinkToFit="1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 vertical="top"/>
    </xf>
    <xf numFmtId="0" fontId="15" fillId="0" borderId="0" xfId="0" applyFont="1"/>
    <xf numFmtId="4" fontId="13" fillId="0" borderId="17" xfId="0" applyNumberFormat="1" applyFont="1" applyBorder="1" applyAlignment="1">
      <alignment vertical="top"/>
    </xf>
    <xf numFmtId="0" fontId="18" fillId="0" borderId="0" xfId="0" applyFont="1" applyAlignment="1">
      <alignment horizontal="center" vertical="top"/>
    </xf>
    <xf numFmtId="4" fontId="13" fillId="0" borderId="0" xfId="0" applyNumberFormat="1" applyFont="1"/>
    <xf numFmtId="0" fontId="8" fillId="0" borderId="0" xfId="0" applyFont="1" applyAlignment="1">
      <alignment wrapText="1"/>
    </xf>
    <xf numFmtId="3" fontId="15" fillId="0" borderId="0" xfId="0" applyNumberFormat="1" applyFont="1"/>
    <xf numFmtId="2" fontId="13" fillId="0" borderId="0" xfId="0" applyNumberFormat="1" applyFont="1"/>
    <xf numFmtId="0" fontId="8" fillId="0" borderId="0" xfId="0" applyFont="1" applyAlignment="1">
      <alignment horizontal="right" vertical="top" wrapText="1"/>
    </xf>
    <xf numFmtId="0" fontId="12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top" wrapText="1"/>
    </xf>
    <xf numFmtId="0" fontId="13" fillId="0" borderId="0" xfId="0" applyFont="1" applyAlignment="1">
      <alignment horizontal="right" vertical="top" wrapText="1"/>
    </xf>
    <xf numFmtId="0" fontId="8" fillId="0" borderId="0" xfId="0" applyFont="1" applyAlignment="1">
      <alignment horizontal="center" vertical="top" wrapText="1"/>
    </xf>
    <xf numFmtId="0" fontId="12" fillId="0" borderId="0" xfId="0" applyFont="1" applyAlignment="1">
      <alignment horizontal="right" vertical="top" wrapText="1"/>
    </xf>
    <xf numFmtId="43" fontId="8" fillId="0" borderId="0" xfId="1" applyFont="1"/>
    <xf numFmtId="0" fontId="9" fillId="0" borderId="9" xfId="0" applyFont="1" applyBorder="1" applyAlignment="1">
      <alignment horizontal="center"/>
    </xf>
    <xf numFmtId="0" fontId="18" fillId="0" borderId="8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8" fillId="0" borderId="16" xfId="0" applyFont="1" applyBorder="1" applyAlignment="1">
      <alignment horizontal="left" vertical="top" wrapText="1"/>
    </xf>
  </cellXfs>
  <cellStyles count="3">
    <cellStyle name="Comma" xfId="1" builtinId="3"/>
    <cellStyle name="Normal" xfId="0" builtinId="0"/>
    <cellStyle name="Normal 2" xfId="2" xr:uid="{D566DBE3-726B-45BE-A87B-945B2F49E2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F26" sqref="F26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41" t="s">
        <v>64</v>
      </c>
      <c r="C3" s="52">
        <f>374860*0.85</f>
        <v>318631</v>
      </c>
      <c r="D3" s="41"/>
      <c r="E3" s="41"/>
      <c r="F3" s="41"/>
      <c r="H3" s="55" t="s">
        <v>26</v>
      </c>
      <c r="I3" s="55"/>
      <c r="J3" s="55" t="s">
        <v>27</v>
      </c>
      <c r="K3" s="55" t="s">
        <v>28</v>
      </c>
      <c r="L3" s="55" t="s">
        <v>29</v>
      </c>
    </row>
    <row r="4" spans="2:12" x14ac:dyDescent="0.25">
      <c r="B4" s="41" t="s">
        <v>70</v>
      </c>
      <c r="C4" s="52">
        <f>C3*10%</f>
        <v>31863.100000000002</v>
      </c>
      <c r="D4" s="41"/>
      <c r="E4" s="41"/>
      <c r="F4" s="41"/>
      <c r="H4" s="56" t="s">
        <v>30</v>
      </c>
      <c r="I4" s="41" t="s">
        <v>31</v>
      </c>
      <c r="J4" s="41" t="s">
        <v>32</v>
      </c>
      <c r="K4" s="41">
        <v>2554.8123374210331</v>
      </c>
      <c r="L4" s="41">
        <v>2248.2348569305091</v>
      </c>
    </row>
    <row r="5" spans="2:12" x14ac:dyDescent="0.25">
      <c r="B5" s="41" t="s">
        <v>65</v>
      </c>
      <c r="C5" s="57">
        <f>C3+C4</f>
        <v>350494.1</v>
      </c>
      <c r="D5" s="58" t="s">
        <v>51</v>
      </c>
      <c r="E5" s="59">
        <f>C5/10.764</f>
        <v>32561.696395392046</v>
      </c>
      <c r="F5" s="58" t="s">
        <v>52</v>
      </c>
      <c r="H5" s="60" t="s">
        <v>33</v>
      </c>
      <c r="I5" s="56">
        <v>0.95</v>
      </c>
      <c r="J5" s="41"/>
      <c r="K5" s="41" t="s">
        <v>34</v>
      </c>
      <c r="L5" s="41" t="s">
        <v>31</v>
      </c>
    </row>
    <row r="6" spans="2:12" x14ac:dyDescent="0.25">
      <c r="B6" s="41" t="s">
        <v>66</v>
      </c>
      <c r="C6" s="52">
        <v>29400</v>
      </c>
      <c r="D6" s="41"/>
      <c r="E6" s="41"/>
      <c r="F6" s="41"/>
      <c r="H6" s="61" t="s">
        <v>35</v>
      </c>
      <c r="I6" s="56">
        <v>0.9</v>
      </c>
      <c r="J6" s="41" t="s">
        <v>36</v>
      </c>
      <c r="K6" s="41" t="s">
        <v>37</v>
      </c>
      <c r="L6" s="41" t="s">
        <v>38</v>
      </c>
    </row>
    <row r="7" spans="2:12" x14ac:dyDescent="0.25">
      <c r="B7" s="41" t="s">
        <v>67</v>
      </c>
      <c r="C7" s="52">
        <f>C5-C6</f>
        <v>321094.09999999998</v>
      </c>
      <c r="D7" s="41"/>
      <c r="E7" s="41"/>
      <c r="F7" s="41"/>
      <c r="H7" s="60" t="s">
        <v>39</v>
      </c>
      <c r="I7" s="56">
        <v>0.8</v>
      </c>
      <c r="J7" s="41"/>
      <c r="K7" s="60" t="s">
        <v>35</v>
      </c>
      <c r="L7" s="56">
        <v>0.05</v>
      </c>
    </row>
    <row r="8" spans="2:12" ht="30" x14ac:dyDescent="0.25">
      <c r="B8" s="62" t="s">
        <v>68</v>
      </c>
      <c r="C8" s="52">
        <f>C7*D13%</f>
        <v>263297.16199999995</v>
      </c>
      <c r="D8" s="41"/>
      <c r="E8" s="41"/>
      <c r="F8" s="41"/>
      <c r="H8" s="60" t="s">
        <v>40</v>
      </c>
      <c r="I8" s="56">
        <v>0.7</v>
      </c>
      <c r="J8" s="41"/>
      <c r="K8" s="63" t="s">
        <v>41</v>
      </c>
      <c r="L8" s="56">
        <v>0.1</v>
      </c>
    </row>
    <row r="9" spans="2:12" x14ac:dyDescent="0.25">
      <c r="B9" s="41" t="s">
        <v>69</v>
      </c>
      <c r="C9" s="57">
        <f>C6+C8</f>
        <v>292697.16199999995</v>
      </c>
      <c r="D9" s="58" t="s">
        <v>51</v>
      </c>
      <c r="E9" s="59">
        <f>C9/10.764</f>
        <v>27192.2298402081</v>
      </c>
      <c r="F9" s="58" t="s">
        <v>52</v>
      </c>
      <c r="H9" s="60" t="s">
        <v>42</v>
      </c>
      <c r="I9" s="56">
        <v>0.6</v>
      </c>
      <c r="J9" s="41"/>
      <c r="K9" s="41" t="s">
        <v>43</v>
      </c>
      <c r="L9" s="56">
        <v>0.15</v>
      </c>
    </row>
    <row r="10" spans="2:12" x14ac:dyDescent="0.25">
      <c r="C10" s="64"/>
      <c r="H10" s="41" t="s">
        <v>44</v>
      </c>
      <c r="I10" s="56">
        <v>0.5</v>
      </c>
      <c r="J10" s="41"/>
      <c r="K10" s="41" t="s">
        <v>45</v>
      </c>
      <c r="L10" s="56">
        <v>0.2</v>
      </c>
    </row>
    <row r="11" spans="2:12" x14ac:dyDescent="0.25">
      <c r="B11" s="47" t="s">
        <v>57</v>
      </c>
      <c r="C11" s="66">
        <f>Calculation!D7</f>
        <v>2023</v>
      </c>
      <c r="H11" s="41" t="s">
        <v>46</v>
      </c>
      <c r="I11" s="56">
        <v>0.4</v>
      </c>
      <c r="J11" s="41"/>
      <c r="K11" s="41"/>
      <c r="L11" s="41"/>
    </row>
    <row r="12" spans="2:12" x14ac:dyDescent="0.25">
      <c r="B12" s="47" t="s">
        <v>58</v>
      </c>
      <c r="C12" s="66">
        <f>Calculation!D8</f>
        <v>2005</v>
      </c>
      <c r="D12" s="65">
        <v>100</v>
      </c>
      <c r="H12" s="41" t="s">
        <v>47</v>
      </c>
      <c r="I12" s="56">
        <v>0.3</v>
      </c>
      <c r="J12" s="41"/>
      <c r="K12" s="41"/>
      <c r="L12" s="41"/>
    </row>
    <row r="13" spans="2:12" x14ac:dyDescent="0.25">
      <c r="B13" s="47" t="s">
        <v>59</v>
      </c>
      <c r="C13" s="66">
        <f>C11-C12</f>
        <v>18</v>
      </c>
      <c r="D13" s="65">
        <f>D12-C13</f>
        <v>82</v>
      </c>
    </row>
    <row r="15" spans="2:12" x14ac:dyDescent="0.25">
      <c r="B15" s="41" t="s">
        <v>48</v>
      </c>
      <c r="C15" s="52">
        <v>93700</v>
      </c>
      <c r="D15" s="41"/>
      <c r="E15" s="41"/>
      <c r="F15" s="41"/>
    </row>
    <row r="16" spans="2:12" x14ac:dyDescent="0.25">
      <c r="B16" s="41" t="s">
        <v>49</v>
      </c>
      <c r="C16" s="52">
        <f>C15*5%</f>
        <v>4685</v>
      </c>
      <c r="D16" s="41"/>
      <c r="E16" s="41"/>
      <c r="F16" s="41"/>
    </row>
    <row r="17" spans="2:6" x14ac:dyDescent="0.25">
      <c r="B17" s="41" t="s">
        <v>50</v>
      </c>
      <c r="C17" s="57">
        <f>C15+C16</f>
        <v>98385</v>
      </c>
      <c r="D17" s="58" t="s">
        <v>51</v>
      </c>
      <c r="E17" s="59">
        <f>C17/10.764</f>
        <v>9140.1895206243044</v>
      </c>
      <c r="F17" s="58" t="s">
        <v>52</v>
      </c>
    </row>
    <row r="18" spans="2:6" x14ac:dyDescent="0.25">
      <c r="B18" s="41" t="s">
        <v>54</v>
      </c>
      <c r="C18" s="52">
        <v>26620</v>
      </c>
      <c r="D18" s="41"/>
      <c r="E18" s="41"/>
      <c r="F18" s="41"/>
    </row>
    <row r="19" spans="2:6" x14ac:dyDescent="0.25">
      <c r="B19" s="41" t="s">
        <v>55</v>
      </c>
      <c r="C19" s="52">
        <f>C17-C18</f>
        <v>71765</v>
      </c>
      <c r="D19" s="41"/>
      <c r="E19" s="41"/>
      <c r="F19" s="41"/>
    </row>
    <row r="20" spans="2:6" ht="45" x14ac:dyDescent="0.25">
      <c r="B20" s="62" t="s">
        <v>56</v>
      </c>
      <c r="C20" s="52">
        <f>C18*80%</f>
        <v>21296</v>
      </c>
      <c r="D20" s="41"/>
      <c r="E20" s="41"/>
      <c r="F20" s="41"/>
    </row>
    <row r="21" spans="2:6" x14ac:dyDescent="0.25">
      <c r="B21" s="41" t="s">
        <v>53</v>
      </c>
      <c r="C21" s="57">
        <f>C19+C20</f>
        <v>93061</v>
      </c>
      <c r="D21" s="58" t="s">
        <v>51</v>
      </c>
      <c r="E21" s="59">
        <f>C21/10.764</f>
        <v>8645.5778520995918</v>
      </c>
      <c r="F21" s="58" t="s">
        <v>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8" t="s">
        <v>18</v>
      </c>
      <c r="B1" s="38" t="s">
        <v>19</v>
      </c>
      <c r="C1" s="38" t="s">
        <v>20</v>
      </c>
      <c r="D1" s="38" t="s">
        <v>19</v>
      </c>
      <c r="E1" s="39" t="s">
        <v>21</v>
      </c>
      <c r="F1" s="39" t="s">
        <v>22</v>
      </c>
      <c r="G1" s="39" t="s">
        <v>23</v>
      </c>
      <c r="H1" s="39" t="s">
        <v>23</v>
      </c>
      <c r="I1" s="40" t="s">
        <v>24</v>
      </c>
      <c r="J1" s="40" t="s">
        <v>25</v>
      </c>
      <c r="K1" s="156"/>
      <c r="L1" s="156"/>
      <c r="M1" s="156"/>
      <c r="N1" s="156"/>
      <c r="O1" s="156"/>
      <c r="P1" s="156"/>
      <c r="Q1" s="156"/>
      <c r="R1" s="156"/>
    </row>
    <row r="2" spans="1:23" ht="16.5" x14ac:dyDescent="0.3">
      <c r="A2" s="38">
        <v>0</v>
      </c>
      <c r="B2" s="38">
        <v>0</v>
      </c>
      <c r="C2" s="38">
        <v>0</v>
      </c>
      <c r="D2" s="38">
        <v>0</v>
      </c>
      <c r="E2" s="39">
        <f t="shared" ref="E2:I23" si="0">B2/12</f>
        <v>0</v>
      </c>
      <c r="F2" s="39">
        <f t="shared" ref="F2:F30" si="1">D2/12</f>
        <v>0</v>
      </c>
      <c r="G2" s="39">
        <f t="shared" ref="G2:G30" si="2">A2+E2</f>
        <v>0</v>
      </c>
      <c r="H2" s="39">
        <f t="shared" ref="H2:H30" si="3">C2+F2</f>
        <v>0</v>
      </c>
      <c r="I2" s="40">
        <f t="shared" ref="I2:I2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26</v>
      </c>
      <c r="U2" t="s">
        <v>27</v>
      </c>
      <c r="V2" t="s">
        <v>28</v>
      </c>
      <c r="W2" t="s">
        <v>29</v>
      </c>
    </row>
    <row r="3" spans="1:23" ht="16.5" x14ac:dyDescent="0.3">
      <c r="A3" s="38">
        <v>0</v>
      </c>
      <c r="B3" s="38">
        <v>0</v>
      </c>
      <c r="C3" s="38">
        <v>0</v>
      </c>
      <c r="D3" s="38">
        <v>0</v>
      </c>
      <c r="E3" s="39">
        <f t="shared" si="0"/>
        <v>0</v>
      </c>
      <c r="F3" s="39">
        <f t="shared" si="1"/>
        <v>0</v>
      </c>
      <c r="G3" s="39">
        <f t="shared" si="2"/>
        <v>0</v>
      </c>
      <c r="H3" s="39">
        <f t="shared" si="3"/>
        <v>0</v>
      </c>
      <c r="I3" s="40">
        <f t="shared" si="4"/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30</v>
      </c>
      <c r="T3" t="s">
        <v>31</v>
      </c>
      <c r="U3" t="s">
        <v>32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8">
        <v>0</v>
      </c>
      <c r="B4" s="38">
        <v>0</v>
      </c>
      <c r="C4" s="38">
        <v>0</v>
      </c>
      <c r="D4" s="38">
        <v>0</v>
      </c>
      <c r="E4" s="39">
        <f t="shared" si="0"/>
        <v>0</v>
      </c>
      <c r="F4" s="39">
        <f t="shared" si="1"/>
        <v>0</v>
      </c>
      <c r="G4" s="39">
        <f t="shared" si="2"/>
        <v>0</v>
      </c>
      <c r="H4" s="39">
        <f t="shared" si="3"/>
        <v>0</v>
      </c>
      <c r="I4" s="40">
        <f t="shared" si="4"/>
        <v>0</v>
      </c>
      <c r="J4" s="40">
        <f t="shared" ref="J4:J30" si="5">J3+I4</f>
        <v>0</v>
      </c>
      <c r="K4" s="41"/>
      <c r="L4" s="41"/>
      <c r="M4" s="41"/>
      <c r="N4" s="41"/>
      <c r="O4" s="41"/>
      <c r="P4" s="41"/>
      <c r="Q4" s="41"/>
      <c r="R4" s="41"/>
      <c r="S4" s="43" t="s">
        <v>33</v>
      </c>
      <c r="T4" s="36">
        <v>0.95</v>
      </c>
      <c r="V4" t="s">
        <v>34</v>
      </c>
      <c r="W4" t="s">
        <v>31</v>
      </c>
    </row>
    <row r="5" spans="1:23" ht="16.5" x14ac:dyDescent="0.3">
      <c r="A5" s="38">
        <v>0</v>
      </c>
      <c r="B5" s="38">
        <v>0</v>
      </c>
      <c r="C5" s="38">
        <v>0</v>
      </c>
      <c r="D5" s="38">
        <v>0</v>
      </c>
      <c r="E5" s="39">
        <f t="shared" si="0"/>
        <v>0</v>
      </c>
      <c r="F5" s="39">
        <f t="shared" si="1"/>
        <v>0</v>
      </c>
      <c r="G5" s="39">
        <f t="shared" si="2"/>
        <v>0</v>
      </c>
      <c r="H5" s="39">
        <f t="shared" si="3"/>
        <v>0</v>
      </c>
      <c r="I5" s="40">
        <f t="shared" si="4"/>
        <v>0</v>
      </c>
      <c r="J5" s="40">
        <f t="shared" si="5"/>
        <v>0</v>
      </c>
      <c r="K5" s="41"/>
      <c r="L5" s="41"/>
      <c r="M5" s="41"/>
      <c r="N5" s="41">
        <f t="shared" ref="N5:N11" si="6">L5*M5</f>
        <v>0</v>
      </c>
      <c r="O5" s="41"/>
      <c r="P5" s="41"/>
      <c r="Q5" s="41"/>
      <c r="R5" s="42"/>
      <c r="S5" s="44" t="s">
        <v>35</v>
      </c>
      <c r="T5" s="36">
        <v>0.9</v>
      </c>
      <c r="U5" t="s">
        <v>36</v>
      </c>
      <c r="V5" t="s">
        <v>37</v>
      </c>
      <c r="W5" t="s">
        <v>38</v>
      </c>
    </row>
    <row r="6" spans="1:23" ht="16.5" x14ac:dyDescent="0.3">
      <c r="A6" s="38">
        <v>0</v>
      </c>
      <c r="B6" s="38">
        <v>0</v>
      </c>
      <c r="C6" s="38">
        <v>0</v>
      </c>
      <c r="D6" s="38">
        <v>0</v>
      </c>
      <c r="E6" s="39">
        <f t="shared" si="0"/>
        <v>0</v>
      </c>
      <c r="F6" s="39">
        <f t="shared" si="1"/>
        <v>0</v>
      </c>
      <c r="G6" s="39">
        <f t="shared" si="2"/>
        <v>0</v>
      </c>
      <c r="H6" s="39">
        <f t="shared" si="3"/>
        <v>0</v>
      </c>
      <c r="I6" s="40">
        <f t="shared" si="4"/>
        <v>0</v>
      </c>
      <c r="J6" s="40">
        <f t="shared" si="5"/>
        <v>0</v>
      </c>
      <c r="K6" s="41"/>
      <c r="L6" s="41"/>
      <c r="M6" s="41"/>
      <c r="N6" s="41">
        <f t="shared" si="6"/>
        <v>0</v>
      </c>
      <c r="O6" s="41"/>
      <c r="P6" s="41"/>
      <c r="Q6" s="41"/>
      <c r="R6" s="42"/>
      <c r="S6" s="43" t="s">
        <v>39</v>
      </c>
      <c r="T6" s="36">
        <v>0.8</v>
      </c>
      <c r="V6" s="43" t="s">
        <v>35</v>
      </c>
      <c r="W6" s="36">
        <v>0.05</v>
      </c>
    </row>
    <row r="7" spans="1:23" ht="16.5" x14ac:dyDescent="0.3">
      <c r="A7" s="38">
        <v>0</v>
      </c>
      <c r="B7" s="38">
        <v>0</v>
      </c>
      <c r="C7" s="38">
        <v>0</v>
      </c>
      <c r="D7" s="38">
        <v>0</v>
      </c>
      <c r="E7" s="39">
        <f t="shared" si="0"/>
        <v>0</v>
      </c>
      <c r="F7" s="39">
        <f t="shared" si="1"/>
        <v>0</v>
      </c>
      <c r="G7" s="39">
        <f t="shared" si="2"/>
        <v>0</v>
      </c>
      <c r="H7" s="39">
        <f t="shared" si="3"/>
        <v>0</v>
      </c>
      <c r="I7" s="40">
        <f t="shared" si="4"/>
        <v>0</v>
      </c>
      <c r="J7" s="40">
        <f t="shared" si="5"/>
        <v>0</v>
      </c>
      <c r="K7" s="41"/>
      <c r="L7" s="41"/>
      <c r="M7" s="41"/>
      <c r="N7" s="41">
        <f t="shared" si="6"/>
        <v>0</v>
      </c>
      <c r="O7" s="41"/>
      <c r="P7" s="41"/>
      <c r="Q7" s="41"/>
      <c r="R7" s="42"/>
      <c r="S7" s="43" t="s">
        <v>40</v>
      </c>
      <c r="T7" s="36">
        <v>0.7</v>
      </c>
      <c r="V7" s="45" t="s">
        <v>41</v>
      </c>
      <c r="W7" s="36">
        <v>0.1</v>
      </c>
    </row>
    <row r="8" spans="1:23" ht="16.5" x14ac:dyDescent="0.3">
      <c r="A8" s="38">
        <v>0</v>
      </c>
      <c r="B8" s="38">
        <v>0</v>
      </c>
      <c r="C8" s="38">
        <v>0</v>
      </c>
      <c r="D8" s="38">
        <v>0</v>
      </c>
      <c r="E8" s="39">
        <f t="shared" si="0"/>
        <v>0</v>
      </c>
      <c r="F8" s="39">
        <f t="shared" si="1"/>
        <v>0</v>
      </c>
      <c r="G8" s="39">
        <f t="shared" si="2"/>
        <v>0</v>
      </c>
      <c r="H8" s="39">
        <f t="shared" si="3"/>
        <v>0</v>
      </c>
      <c r="I8" s="40">
        <f t="shared" si="4"/>
        <v>0</v>
      </c>
      <c r="J8" s="40">
        <f t="shared" si="5"/>
        <v>0</v>
      </c>
      <c r="K8" s="41"/>
      <c r="L8" s="41"/>
      <c r="M8" s="41"/>
      <c r="N8" s="41">
        <f t="shared" si="6"/>
        <v>0</v>
      </c>
      <c r="O8" s="41"/>
      <c r="P8" s="41"/>
      <c r="Q8" s="41"/>
      <c r="R8" s="42"/>
      <c r="S8" s="43" t="s">
        <v>42</v>
      </c>
      <c r="T8" s="36">
        <v>0.6</v>
      </c>
      <c r="V8" t="s">
        <v>43</v>
      </c>
      <c r="W8" s="36">
        <v>0.15</v>
      </c>
    </row>
    <row r="9" spans="1:23" ht="16.5" x14ac:dyDescent="0.3">
      <c r="A9" s="38">
        <v>0</v>
      </c>
      <c r="B9" s="38">
        <v>0</v>
      </c>
      <c r="C9" s="38">
        <v>0</v>
      </c>
      <c r="D9" s="38">
        <v>0</v>
      </c>
      <c r="E9" s="39">
        <f t="shared" si="0"/>
        <v>0</v>
      </c>
      <c r="F9" s="39">
        <f t="shared" si="1"/>
        <v>0</v>
      </c>
      <c r="G9" s="39">
        <f t="shared" si="2"/>
        <v>0</v>
      </c>
      <c r="H9" s="39">
        <f t="shared" si="3"/>
        <v>0</v>
      </c>
      <c r="I9" s="40">
        <f t="shared" si="4"/>
        <v>0</v>
      </c>
      <c r="J9" s="40">
        <f t="shared" si="5"/>
        <v>0</v>
      </c>
      <c r="K9" s="41"/>
      <c r="L9" s="41"/>
      <c r="M9" s="41"/>
      <c r="N9" s="41">
        <f t="shared" si="6"/>
        <v>0</v>
      </c>
      <c r="O9" s="41"/>
      <c r="P9" s="41"/>
      <c r="Q9" s="41"/>
      <c r="R9" s="42"/>
      <c r="S9" t="s">
        <v>44</v>
      </c>
      <c r="T9" s="36">
        <v>0.5</v>
      </c>
      <c r="V9" t="s">
        <v>45</v>
      </c>
      <c r="W9" s="36">
        <v>0.2</v>
      </c>
    </row>
    <row r="10" spans="1:23" ht="16.5" x14ac:dyDescent="0.3">
      <c r="A10" s="38">
        <v>0</v>
      </c>
      <c r="B10" s="38">
        <v>0</v>
      </c>
      <c r="C10" s="38">
        <v>0</v>
      </c>
      <c r="D10" s="38">
        <v>0</v>
      </c>
      <c r="E10" s="39">
        <f t="shared" si="0"/>
        <v>0</v>
      </c>
      <c r="F10" s="39">
        <f t="shared" si="1"/>
        <v>0</v>
      </c>
      <c r="G10" s="39">
        <f t="shared" si="2"/>
        <v>0</v>
      </c>
      <c r="H10" s="39">
        <f t="shared" si="3"/>
        <v>0</v>
      </c>
      <c r="I10" s="40">
        <f t="shared" si="4"/>
        <v>0</v>
      </c>
      <c r="J10" s="40">
        <f t="shared" si="5"/>
        <v>0</v>
      </c>
      <c r="K10" s="41"/>
      <c r="L10" s="41"/>
      <c r="M10" s="41"/>
      <c r="N10" s="41">
        <f t="shared" si="6"/>
        <v>0</v>
      </c>
      <c r="O10" s="41"/>
      <c r="P10" s="41"/>
      <c r="Q10" s="41"/>
      <c r="R10" s="42"/>
      <c r="S10" t="s">
        <v>46</v>
      </c>
      <c r="T10" s="36">
        <v>0.4</v>
      </c>
    </row>
    <row r="11" spans="1:23" ht="16.5" x14ac:dyDescent="0.3">
      <c r="A11" s="38">
        <v>0</v>
      </c>
      <c r="B11" s="38">
        <v>0</v>
      </c>
      <c r="C11" s="38">
        <v>0</v>
      </c>
      <c r="D11" s="38">
        <v>0</v>
      </c>
      <c r="E11" s="39">
        <f t="shared" si="0"/>
        <v>0</v>
      </c>
      <c r="F11" s="39">
        <f t="shared" si="1"/>
        <v>0</v>
      </c>
      <c r="G11" s="39">
        <f t="shared" si="2"/>
        <v>0</v>
      </c>
      <c r="H11" s="39">
        <f t="shared" si="3"/>
        <v>0</v>
      </c>
      <c r="I11" s="40">
        <f t="shared" si="4"/>
        <v>0</v>
      </c>
      <c r="J11" s="40">
        <f t="shared" si="5"/>
        <v>0</v>
      </c>
      <c r="K11" s="41"/>
      <c r="L11" s="41"/>
      <c r="M11" s="41"/>
      <c r="N11" s="41">
        <f t="shared" si="6"/>
        <v>0</v>
      </c>
      <c r="O11" s="41"/>
      <c r="P11" s="41"/>
      <c r="Q11" s="41"/>
      <c r="R11" s="42"/>
      <c r="T11" s="36"/>
    </row>
    <row r="12" spans="1:23" ht="16.5" x14ac:dyDescent="0.3">
      <c r="A12" s="38">
        <v>0</v>
      </c>
      <c r="B12" s="38">
        <v>0</v>
      </c>
      <c r="C12" s="38">
        <v>0</v>
      </c>
      <c r="D12" s="38">
        <v>0</v>
      </c>
      <c r="E12" s="39">
        <f t="shared" si="0"/>
        <v>0</v>
      </c>
      <c r="F12" s="39">
        <f t="shared" si="1"/>
        <v>0</v>
      </c>
      <c r="G12" s="39">
        <f t="shared" si="2"/>
        <v>0</v>
      </c>
      <c r="H12" s="39">
        <f t="shared" si="3"/>
        <v>0</v>
      </c>
      <c r="I12" s="46">
        <f t="shared" si="4"/>
        <v>0</v>
      </c>
      <c r="J12" s="40">
        <f>J11+I12</f>
        <v>0</v>
      </c>
      <c r="K12" s="41"/>
      <c r="L12" s="41"/>
      <c r="M12" s="41"/>
      <c r="N12" s="47">
        <f>SUM(N5:N11)</f>
        <v>0</v>
      </c>
      <c r="O12" s="41"/>
      <c r="P12" s="41"/>
      <c r="Q12" s="41"/>
      <c r="R12" s="42"/>
      <c r="S12" t="s">
        <v>47</v>
      </c>
      <c r="T12" s="36">
        <v>0.3</v>
      </c>
    </row>
    <row r="13" spans="1:23" ht="16.5" x14ac:dyDescent="0.3">
      <c r="A13" s="38">
        <v>0</v>
      </c>
      <c r="B13" s="38">
        <v>0</v>
      </c>
      <c r="C13" s="38">
        <v>0</v>
      </c>
      <c r="D13" s="38">
        <v>0</v>
      </c>
      <c r="E13" s="39">
        <f t="shared" si="0"/>
        <v>0</v>
      </c>
      <c r="F13" s="39">
        <f t="shared" si="1"/>
        <v>0</v>
      </c>
      <c r="G13" s="39">
        <f t="shared" si="2"/>
        <v>0</v>
      </c>
      <c r="H13" s="39">
        <f t="shared" si="3"/>
        <v>0</v>
      </c>
      <c r="I13" s="40">
        <f t="shared" si="4"/>
        <v>0</v>
      </c>
      <c r="J13" s="40">
        <f t="shared" si="5"/>
        <v>0</v>
      </c>
      <c r="K13" s="41"/>
      <c r="L13" s="41"/>
      <c r="M13" s="41"/>
      <c r="N13" s="41"/>
      <c r="O13" s="41"/>
      <c r="P13" s="41"/>
      <c r="Q13" s="41"/>
      <c r="R13" s="42"/>
    </row>
    <row r="14" spans="1:23" ht="16.5" x14ac:dyDescent="0.3">
      <c r="A14" s="38">
        <v>0</v>
      </c>
      <c r="B14" s="38">
        <v>0</v>
      </c>
      <c r="C14" s="38">
        <v>0</v>
      </c>
      <c r="D14" s="38">
        <v>0</v>
      </c>
      <c r="E14" s="39">
        <f t="shared" si="0"/>
        <v>0</v>
      </c>
      <c r="F14" s="39">
        <f t="shared" si="1"/>
        <v>0</v>
      </c>
      <c r="G14" s="39">
        <f t="shared" si="2"/>
        <v>0</v>
      </c>
      <c r="H14" s="39">
        <f t="shared" si="3"/>
        <v>0</v>
      </c>
      <c r="I14" s="40">
        <f t="shared" si="4"/>
        <v>0</v>
      </c>
      <c r="J14" s="40">
        <f t="shared" si="5"/>
        <v>0</v>
      </c>
      <c r="K14" s="41"/>
      <c r="L14" s="41"/>
      <c r="M14" s="41"/>
      <c r="N14" s="47">
        <f>L14*M14</f>
        <v>0</v>
      </c>
      <c r="O14" s="41"/>
      <c r="P14" s="41"/>
      <c r="Q14" s="41"/>
      <c r="R14" s="42"/>
    </row>
    <row r="15" spans="1:23" ht="16.5" x14ac:dyDescent="0.3">
      <c r="A15" s="38">
        <v>0</v>
      </c>
      <c r="B15" s="38">
        <v>0</v>
      </c>
      <c r="C15" s="38">
        <v>0</v>
      </c>
      <c r="D15" s="38">
        <v>0</v>
      </c>
      <c r="E15" s="48">
        <f t="shared" si="0"/>
        <v>0</v>
      </c>
      <c r="F15" s="48">
        <f t="shared" si="1"/>
        <v>0</v>
      </c>
      <c r="G15" s="48">
        <f t="shared" si="2"/>
        <v>0</v>
      </c>
      <c r="H15" s="48">
        <f t="shared" si="3"/>
        <v>0</v>
      </c>
      <c r="I15" s="46">
        <f t="shared" si="4"/>
        <v>0</v>
      </c>
      <c r="J15" s="40">
        <f t="shared" si="5"/>
        <v>0</v>
      </c>
      <c r="K15" s="41"/>
      <c r="L15" s="41"/>
      <c r="M15" s="41"/>
      <c r="N15" s="41"/>
      <c r="O15" s="41"/>
      <c r="P15" s="41"/>
      <c r="Q15" s="41"/>
      <c r="R15" s="42"/>
    </row>
    <row r="16" spans="1:23" ht="16.5" x14ac:dyDescent="0.3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4"/>
        <v>0</v>
      </c>
      <c r="J16" s="40">
        <f t="shared" si="5"/>
        <v>0</v>
      </c>
      <c r="K16" s="41"/>
      <c r="L16" s="41"/>
      <c r="M16" s="41"/>
      <c r="N16" s="42"/>
      <c r="O16" s="41"/>
      <c r="P16" s="41"/>
      <c r="Q16" s="41"/>
      <c r="R16" s="42"/>
    </row>
    <row r="17" spans="1:21" ht="16.5" x14ac:dyDescent="0.3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4"/>
        <v>0</v>
      </c>
      <c r="J17" s="40">
        <f t="shared" si="5"/>
        <v>0</v>
      </c>
      <c r="K17" s="41"/>
      <c r="L17" s="41"/>
      <c r="M17" s="41"/>
      <c r="N17" s="42"/>
      <c r="O17" s="41"/>
      <c r="P17" s="41"/>
      <c r="Q17" s="41"/>
      <c r="R17" s="42"/>
    </row>
    <row r="18" spans="1:21" ht="16.5" x14ac:dyDescent="0.3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5"/>
        <v>0</v>
      </c>
      <c r="K18" s="41"/>
      <c r="L18" s="41"/>
      <c r="M18" s="41"/>
      <c r="N18" s="42"/>
      <c r="O18" s="41"/>
      <c r="P18" s="41"/>
      <c r="Q18" s="41"/>
      <c r="R18" s="42"/>
    </row>
    <row r="19" spans="1:21" ht="16.5" x14ac:dyDescent="0.3">
      <c r="A19" s="38">
        <v>0</v>
      </c>
      <c r="B19" s="38">
        <v>0</v>
      </c>
      <c r="C19" s="38">
        <v>0</v>
      </c>
      <c r="D19" s="38">
        <v>0</v>
      </c>
      <c r="E19" s="48">
        <f t="shared" si="0"/>
        <v>0</v>
      </c>
      <c r="F19" s="48">
        <f t="shared" si="1"/>
        <v>0</v>
      </c>
      <c r="G19" s="48">
        <f t="shared" si="2"/>
        <v>0</v>
      </c>
      <c r="H19" s="48">
        <f t="shared" si="3"/>
        <v>0</v>
      </c>
      <c r="I19" s="46">
        <f t="shared" si="4"/>
        <v>0</v>
      </c>
      <c r="J19" s="40">
        <f t="shared" si="5"/>
        <v>0</v>
      </c>
      <c r="K19" s="41"/>
      <c r="L19" s="41"/>
      <c r="M19" s="41"/>
      <c r="N19" s="42"/>
      <c r="O19" s="41"/>
      <c r="P19" s="41"/>
      <c r="Q19" s="41"/>
      <c r="R19" s="42"/>
    </row>
    <row r="20" spans="1:21" ht="16.5" x14ac:dyDescent="0.3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2"/>
      <c r="O20" s="41"/>
      <c r="P20" s="49"/>
      <c r="Q20" s="49"/>
      <c r="R20" s="42"/>
    </row>
    <row r="21" spans="1:21" ht="16.5" x14ac:dyDescent="0.3">
      <c r="A21" s="38">
        <v>0</v>
      </c>
      <c r="B21" s="38">
        <v>0</v>
      </c>
      <c r="C21" s="38">
        <v>0</v>
      </c>
      <c r="D21" s="38">
        <v>0</v>
      </c>
      <c r="E21" s="48">
        <f t="shared" si="0"/>
        <v>0</v>
      </c>
      <c r="F21" s="48">
        <f t="shared" si="1"/>
        <v>0</v>
      </c>
      <c r="G21" s="48">
        <f t="shared" si="2"/>
        <v>0</v>
      </c>
      <c r="H21" s="48">
        <f t="shared" si="3"/>
        <v>0</v>
      </c>
      <c r="I21" s="46">
        <f t="shared" si="4"/>
        <v>0</v>
      </c>
      <c r="J21" s="40">
        <f t="shared" si="5"/>
        <v>0</v>
      </c>
      <c r="K21" s="41"/>
      <c r="L21" s="41"/>
      <c r="M21" s="41"/>
      <c r="N21" s="50"/>
      <c r="O21" s="41"/>
      <c r="P21" s="41"/>
      <c r="Q21" s="41"/>
      <c r="R21" s="42"/>
      <c r="S21" s="4"/>
      <c r="U21" s="1"/>
    </row>
    <row r="22" spans="1:21" ht="16.5" x14ac:dyDescent="0.3">
      <c r="A22" s="38">
        <v>0</v>
      </c>
      <c r="B22" s="38">
        <v>0</v>
      </c>
      <c r="C22" s="38">
        <v>0</v>
      </c>
      <c r="D22" s="38">
        <v>0</v>
      </c>
      <c r="E22" s="48">
        <f t="shared" si="0"/>
        <v>0</v>
      </c>
      <c r="F22" s="48">
        <f t="shared" si="1"/>
        <v>0</v>
      </c>
      <c r="G22" s="48">
        <f t="shared" si="2"/>
        <v>0</v>
      </c>
      <c r="H22" s="48">
        <f t="shared" si="3"/>
        <v>0</v>
      </c>
      <c r="I22" s="46">
        <f t="shared" si="4"/>
        <v>0</v>
      </c>
      <c r="J22" s="40">
        <f t="shared" si="5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 x14ac:dyDescent="0.3">
      <c r="A23" s="38">
        <v>0</v>
      </c>
      <c r="B23" s="38">
        <v>0</v>
      </c>
      <c r="C23" s="38">
        <v>0</v>
      </c>
      <c r="D23" s="38">
        <v>0</v>
      </c>
      <c r="E23" s="48">
        <f t="shared" si="0"/>
        <v>0</v>
      </c>
      <c r="F23" s="48">
        <f t="shared" si="0"/>
        <v>0</v>
      </c>
      <c r="G23" s="48">
        <f t="shared" si="0"/>
        <v>0</v>
      </c>
      <c r="H23" s="48">
        <f t="shared" si="0"/>
        <v>0</v>
      </c>
      <c r="I23" s="48">
        <f t="shared" si="0"/>
        <v>0</v>
      </c>
      <c r="J23" s="40">
        <f t="shared" si="5"/>
        <v>0</v>
      </c>
      <c r="K23" s="41"/>
      <c r="L23" s="41"/>
      <c r="M23" s="41"/>
      <c r="N23" s="42"/>
      <c r="O23" s="41"/>
      <c r="P23" s="41"/>
      <c r="Q23" s="41"/>
      <c r="R23" s="42"/>
    </row>
    <row r="24" spans="1:21" ht="16.5" x14ac:dyDescent="0.3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7">B24/12</f>
        <v>0</v>
      </c>
      <c r="F24" s="48">
        <f t="shared" si="7"/>
        <v>0</v>
      </c>
      <c r="G24" s="48">
        <f t="shared" si="7"/>
        <v>0</v>
      </c>
      <c r="H24" s="48">
        <f t="shared" si="7"/>
        <v>0</v>
      </c>
      <c r="I24" s="48">
        <f t="shared" si="7"/>
        <v>0</v>
      </c>
      <c r="J24" s="40">
        <f t="shared" si="5"/>
        <v>0</v>
      </c>
      <c r="K24" s="41"/>
      <c r="L24" s="41"/>
      <c r="M24" s="51"/>
      <c r="N24" s="50"/>
      <c r="O24" s="47"/>
      <c r="P24" s="41"/>
      <c r="Q24" s="41"/>
      <c r="R24" s="47"/>
    </row>
    <row r="25" spans="1:21" ht="16.5" x14ac:dyDescent="0.3">
      <c r="A25" s="38">
        <v>0</v>
      </c>
      <c r="B25" s="38">
        <v>0</v>
      </c>
      <c r="C25" s="38">
        <v>0</v>
      </c>
      <c r="D25" s="38">
        <v>0</v>
      </c>
      <c r="E25" s="48">
        <f t="shared" si="7"/>
        <v>0</v>
      </c>
      <c r="F25" s="48">
        <f t="shared" si="7"/>
        <v>0</v>
      </c>
      <c r="G25" s="48">
        <f t="shared" si="7"/>
        <v>0</v>
      </c>
      <c r="H25" s="48">
        <f t="shared" si="7"/>
        <v>0</v>
      </c>
      <c r="I25" s="48">
        <f t="shared" si="7"/>
        <v>0</v>
      </c>
      <c r="J25" s="40">
        <f t="shared" si="5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 x14ac:dyDescent="0.3">
      <c r="A26" s="38">
        <v>0</v>
      </c>
      <c r="B26" s="38">
        <v>0</v>
      </c>
      <c r="C26" s="38">
        <v>0</v>
      </c>
      <c r="D26" s="38">
        <v>0</v>
      </c>
      <c r="E26" s="48">
        <f t="shared" si="7"/>
        <v>0</v>
      </c>
      <c r="F26" s="48">
        <f t="shared" si="7"/>
        <v>0</v>
      </c>
      <c r="G26" s="48">
        <f t="shared" si="7"/>
        <v>0</v>
      </c>
      <c r="H26" s="48">
        <f t="shared" si="7"/>
        <v>0</v>
      </c>
      <c r="I26" s="48">
        <f t="shared" si="7"/>
        <v>0</v>
      </c>
      <c r="J26" s="40">
        <f t="shared" si="5"/>
        <v>0</v>
      </c>
      <c r="K26" s="41"/>
      <c r="L26" s="41"/>
      <c r="M26" s="51"/>
      <c r="N26" s="41"/>
      <c r="O26" s="41"/>
      <c r="P26" s="41"/>
      <c r="Q26" s="41"/>
      <c r="R26" s="41"/>
    </row>
    <row r="27" spans="1:21" ht="16.5" x14ac:dyDescent="0.3">
      <c r="A27" s="38">
        <v>0</v>
      </c>
      <c r="B27" s="38">
        <v>0</v>
      </c>
      <c r="C27" s="38">
        <v>0</v>
      </c>
      <c r="D27" s="38">
        <v>0</v>
      </c>
      <c r="E27" s="48">
        <f t="shared" si="7"/>
        <v>0</v>
      </c>
      <c r="F27" s="48">
        <f t="shared" si="7"/>
        <v>0</v>
      </c>
      <c r="G27" s="48">
        <f t="shared" si="7"/>
        <v>0</v>
      </c>
      <c r="H27" s="48">
        <f t="shared" si="7"/>
        <v>0</v>
      </c>
      <c r="I27" s="48">
        <f t="shared" si="7"/>
        <v>0</v>
      </c>
      <c r="J27" s="40">
        <f t="shared" si="5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 x14ac:dyDescent="0.3">
      <c r="A28" s="38">
        <v>0</v>
      </c>
      <c r="B28" s="38">
        <v>0</v>
      </c>
      <c r="C28" s="38">
        <v>0</v>
      </c>
      <c r="D28" s="38">
        <v>0</v>
      </c>
      <c r="E28" s="48">
        <f t="shared" si="7"/>
        <v>0</v>
      </c>
      <c r="F28" s="48">
        <f t="shared" si="7"/>
        <v>0</v>
      </c>
      <c r="G28" s="48">
        <f t="shared" si="7"/>
        <v>0</v>
      </c>
      <c r="H28" s="48">
        <f t="shared" si="7"/>
        <v>0</v>
      </c>
      <c r="I28" s="48">
        <f t="shared" si="7"/>
        <v>0</v>
      </c>
      <c r="J28" s="40">
        <f t="shared" si="5"/>
        <v>0</v>
      </c>
      <c r="K28" s="41"/>
      <c r="L28" s="41"/>
      <c r="M28" s="41"/>
      <c r="N28" s="41"/>
      <c r="O28" s="41"/>
      <c r="P28" s="41"/>
      <c r="Q28" s="41"/>
      <c r="R28" s="41"/>
    </row>
    <row r="29" spans="1:21" ht="16.5" x14ac:dyDescent="0.3">
      <c r="A29" s="38">
        <v>0</v>
      </c>
      <c r="B29" s="38">
        <v>0</v>
      </c>
      <c r="C29" s="38">
        <v>0</v>
      </c>
      <c r="D29" s="38">
        <v>0</v>
      </c>
      <c r="E29" s="48">
        <f t="shared" si="7"/>
        <v>0</v>
      </c>
      <c r="F29" s="48">
        <f t="shared" si="1"/>
        <v>0</v>
      </c>
      <c r="G29" s="48">
        <f t="shared" si="2"/>
        <v>0</v>
      </c>
      <c r="H29" s="48">
        <f t="shared" si="3"/>
        <v>0</v>
      </c>
      <c r="I29" s="46">
        <f t="shared" ref="I29:I30" si="8">G29*H29</f>
        <v>0</v>
      </c>
      <c r="J29" s="40">
        <f t="shared" si="5"/>
        <v>0</v>
      </c>
      <c r="K29" s="41"/>
      <c r="L29" s="41"/>
      <c r="M29" s="41"/>
      <c r="N29" s="41"/>
      <c r="O29" s="41"/>
      <c r="P29" s="52"/>
      <c r="Q29" s="52"/>
      <c r="R29" s="41"/>
    </row>
    <row r="30" spans="1:21" ht="16.5" x14ac:dyDescent="0.3">
      <c r="A30" s="38">
        <v>0</v>
      </c>
      <c r="B30" s="38">
        <v>0</v>
      </c>
      <c r="C30" s="38">
        <v>0</v>
      </c>
      <c r="D30" s="38">
        <v>0</v>
      </c>
      <c r="E30" s="48">
        <f t="shared" si="7"/>
        <v>0</v>
      </c>
      <c r="F30" s="48">
        <f t="shared" si="1"/>
        <v>0</v>
      </c>
      <c r="G30" s="48">
        <f t="shared" si="2"/>
        <v>0</v>
      </c>
      <c r="H30" s="48">
        <f t="shared" si="3"/>
        <v>0</v>
      </c>
      <c r="I30" s="46">
        <f t="shared" si="8"/>
        <v>0</v>
      </c>
      <c r="J30" s="40">
        <f t="shared" si="5"/>
        <v>0</v>
      </c>
      <c r="K30" s="41"/>
      <c r="L30" s="41"/>
      <c r="M30" s="41"/>
      <c r="N30" s="41"/>
      <c r="O30" s="41"/>
      <c r="P30" s="53"/>
      <c r="Q30" s="53"/>
      <c r="R30" s="41"/>
    </row>
    <row r="33" spans="13:17" x14ac:dyDescent="0.25">
      <c r="M33" s="2"/>
      <c r="P33" s="54"/>
      <c r="Q33" s="54"/>
    </row>
    <row r="34" spans="13:17" x14ac:dyDescent="0.25">
      <c r="M34" s="2"/>
    </row>
    <row r="35" spans="13:17" x14ac:dyDescent="0.25">
      <c r="M35" s="2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AD84"/>
  <sheetViews>
    <sheetView topLeftCell="A7" workbookViewId="0">
      <selection activeCell="I28" sqref="I28:K3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2" customWidth="1"/>
    <col min="4" max="4" width="12.5703125" style="12" bestFit="1" customWidth="1"/>
    <col min="5" max="5" width="14.28515625" bestFit="1" customWidth="1"/>
    <col min="6" max="6" width="11.5703125" bestFit="1" customWidth="1"/>
    <col min="9" max="9" width="10" bestFit="1" customWidth="1"/>
    <col min="11" max="11" width="14.28515625" bestFit="1" customWidth="1"/>
    <col min="12" max="12" width="20.28515625" bestFit="1" customWidth="1"/>
    <col min="18" max="18" width="12" bestFit="1" customWidth="1"/>
    <col min="19" max="19" width="39.42578125" bestFit="1" customWidth="1"/>
    <col min="20" max="20" width="13.42578125" bestFit="1" customWidth="1"/>
    <col min="22" max="22" width="19" bestFit="1" customWidth="1"/>
    <col min="23" max="23" width="12.85546875" bestFit="1" customWidth="1"/>
    <col min="24" max="24" width="14.28515625" bestFit="1" customWidth="1"/>
    <col min="29" max="29" width="14.42578125" bestFit="1" customWidth="1"/>
    <col min="30" max="30" width="10" bestFit="1" customWidth="1"/>
  </cols>
  <sheetData>
    <row r="1" spans="1:25" x14ac:dyDescent="0.25">
      <c r="A1" s="6"/>
      <c r="B1" s="7"/>
      <c r="C1" s="8"/>
      <c r="D1" s="9"/>
      <c r="F1" s="10"/>
      <c r="R1" s="79"/>
      <c r="S1" s="79"/>
      <c r="T1" s="79"/>
      <c r="U1" s="80"/>
      <c r="V1" s="80"/>
      <c r="W1" s="79"/>
      <c r="X1" s="79"/>
      <c r="Y1" s="79"/>
    </row>
    <row r="2" spans="1:25" ht="30" x14ac:dyDescent="0.25">
      <c r="A2" s="11"/>
      <c r="D2" s="13"/>
      <c r="F2" s="14"/>
      <c r="R2" s="82" t="s">
        <v>79</v>
      </c>
      <c r="S2" s="82" t="s">
        <v>80</v>
      </c>
      <c r="T2" s="82" t="s">
        <v>81</v>
      </c>
      <c r="U2" s="82" t="s">
        <v>82</v>
      </c>
      <c r="V2" s="82" t="s">
        <v>83</v>
      </c>
      <c r="W2" s="79"/>
      <c r="X2" s="79"/>
      <c r="Y2" s="79"/>
    </row>
    <row r="3" spans="1:25" x14ac:dyDescent="0.25">
      <c r="A3" s="11" t="s">
        <v>3</v>
      </c>
      <c r="B3" s="15"/>
      <c r="C3" s="16">
        <v>11000</v>
      </c>
      <c r="D3" s="19" t="s">
        <v>62</v>
      </c>
      <c r="E3" s="2" t="s">
        <v>63</v>
      </c>
      <c r="F3" s="14"/>
      <c r="R3" s="79" t="s">
        <v>84</v>
      </c>
      <c r="S3" s="79" t="s">
        <v>88</v>
      </c>
      <c r="T3" s="79">
        <v>4</v>
      </c>
      <c r="U3" s="79"/>
      <c r="V3" s="79"/>
      <c r="W3" s="79"/>
      <c r="X3" s="79"/>
      <c r="Y3" s="79"/>
    </row>
    <row r="4" spans="1:25" ht="30" x14ac:dyDescent="0.25">
      <c r="A4" s="18" t="s">
        <v>4</v>
      </c>
      <c r="B4" s="15"/>
      <c r="C4" s="16">
        <v>3000</v>
      </c>
      <c r="D4" s="19"/>
      <c r="F4" s="14"/>
      <c r="R4" s="79" t="s">
        <v>89</v>
      </c>
      <c r="S4" s="79" t="s">
        <v>92</v>
      </c>
      <c r="T4" s="79">
        <v>12</v>
      </c>
      <c r="U4" s="79"/>
      <c r="V4" s="79"/>
      <c r="W4" s="79"/>
      <c r="X4" s="79"/>
      <c r="Y4" s="79"/>
    </row>
    <row r="5" spans="1:25" x14ac:dyDescent="0.25">
      <c r="A5" s="11" t="s">
        <v>5</v>
      </c>
      <c r="B5" s="15"/>
      <c r="C5" s="16">
        <f>C3-C4</f>
        <v>8000</v>
      </c>
      <c r="D5" s="19"/>
      <c r="F5" s="14"/>
      <c r="R5" s="79" t="s">
        <v>90</v>
      </c>
      <c r="S5" s="79" t="s">
        <v>91</v>
      </c>
      <c r="T5" s="83">
        <v>5</v>
      </c>
      <c r="U5" s="83"/>
      <c r="V5" s="83"/>
      <c r="W5" s="81"/>
      <c r="X5" s="79"/>
      <c r="Y5" s="79"/>
    </row>
    <row r="6" spans="1:25" x14ac:dyDescent="0.25">
      <c r="A6" s="11" t="s">
        <v>6</v>
      </c>
      <c r="B6" s="15"/>
      <c r="C6" s="16">
        <f>C4</f>
        <v>3000</v>
      </c>
      <c r="D6" s="19"/>
      <c r="F6" s="14"/>
      <c r="R6" s="79"/>
      <c r="S6" s="79"/>
      <c r="T6" s="55">
        <f>SUM(T3:T5)</f>
        <v>21</v>
      </c>
      <c r="U6" s="81">
        <v>711000</v>
      </c>
      <c r="V6" s="81">
        <f>T6*U6</f>
        <v>14931000</v>
      </c>
      <c r="W6" s="81"/>
      <c r="X6" s="79"/>
      <c r="Y6" s="79"/>
    </row>
    <row r="7" spans="1:25" x14ac:dyDescent="0.25">
      <c r="A7" s="11" t="s">
        <v>7</v>
      </c>
      <c r="B7" s="20"/>
      <c r="C7" s="21">
        <v>1</v>
      </c>
      <c r="D7" s="21">
        <v>2023</v>
      </c>
      <c r="F7" s="14"/>
      <c r="R7" s="79" t="s">
        <v>93</v>
      </c>
      <c r="S7" s="79" t="s">
        <v>94</v>
      </c>
      <c r="T7" s="79">
        <v>24</v>
      </c>
      <c r="U7" s="81"/>
      <c r="V7" s="81"/>
      <c r="W7" s="81"/>
      <c r="X7" s="79"/>
      <c r="Y7" s="79"/>
    </row>
    <row r="8" spans="1:25" x14ac:dyDescent="0.25">
      <c r="A8" s="11" t="s">
        <v>8</v>
      </c>
      <c r="B8" s="20"/>
      <c r="C8" s="21">
        <f>C9-C7</f>
        <v>59</v>
      </c>
      <c r="D8" s="21">
        <v>2005</v>
      </c>
      <c r="F8" s="14"/>
      <c r="R8" s="79"/>
      <c r="S8" s="79"/>
      <c r="T8" s="79"/>
      <c r="U8" s="81"/>
      <c r="V8" s="81"/>
      <c r="W8" s="81"/>
      <c r="X8" s="79"/>
      <c r="Y8" s="79"/>
    </row>
    <row r="9" spans="1:25" x14ac:dyDescent="0.25">
      <c r="A9" s="11" t="s">
        <v>9</v>
      </c>
      <c r="B9" s="20"/>
      <c r="C9" s="21">
        <v>60</v>
      </c>
      <c r="D9" s="21"/>
      <c r="F9" s="14"/>
      <c r="R9" s="79"/>
      <c r="S9" s="79"/>
      <c r="T9" s="79"/>
      <c r="U9" s="81"/>
      <c r="V9" s="81"/>
      <c r="W9" s="81"/>
      <c r="X9" s="79"/>
      <c r="Y9" s="79"/>
    </row>
    <row r="10" spans="1:25" ht="30" x14ac:dyDescent="0.25">
      <c r="A10" s="18" t="s">
        <v>128</v>
      </c>
      <c r="B10" s="20"/>
      <c r="C10" s="21">
        <v>0</v>
      </c>
      <c r="D10" s="21"/>
      <c r="F10" s="14"/>
      <c r="R10" s="79"/>
      <c r="S10" s="79"/>
      <c r="T10" s="55">
        <v>24</v>
      </c>
      <c r="U10" s="81">
        <v>746550</v>
      </c>
      <c r="V10" s="81">
        <f>T10*U10</f>
        <v>17917200</v>
      </c>
      <c r="W10" s="81"/>
      <c r="X10" s="79"/>
      <c r="Y10" s="79"/>
    </row>
    <row r="11" spans="1:25" x14ac:dyDescent="0.25">
      <c r="A11" s="11"/>
      <c r="B11" s="22"/>
      <c r="C11" s="23">
        <f>C10%</f>
        <v>0</v>
      </c>
      <c r="D11" s="23"/>
      <c r="F11" s="14"/>
      <c r="R11" s="79"/>
      <c r="S11" s="79"/>
      <c r="T11" s="79"/>
      <c r="U11" s="81"/>
      <c r="V11" s="81"/>
      <c r="W11" s="81"/>
      <c r="X11" s="79"/>
      <c r="Y11" s="79"/>
    </row>
    <row r="12" spans="1:25" x14ac:dyDescent="0.25">
      <c r="A12" s="11" t="s">
        <v>10</v>
      </c>
      <c r="B12" s="15"/>
      <c r="C12" s="16">
        <f>C6*C11</f>
        <v>0</v>
      </c>
      <c r="D12" s="19"/>
      <c r="F12" s="14"/>
      <c r="R12" s="79"/>
      <c r="S12" s="79"/>
      <c r="T12" s="79" t="s">
        <v>85</v>
      </c>
      <c r="U12" s="81"/>
      <c r="V12" s="81" t="s">
        <v>86</v>
      </c>
      <c r="W12" s="81" t="s">
        <v>87</v>
      </c>
      <c r="X12" s="79"/>
      <c r="Y12" s="79"/>
    </row>
    <row r="13" spans="1:25" x14ac:dyDescent="0.25">
      <c r="A13" s="11" t="s">
        <v>11</v>
      </c>
      <c r="B13" s="15"/>
      <c r="C13" s="16">
        <f>C6-C12</f>
        <v>3000</v>
      </c>
      <c r="D13" s="19"/>
      <c r="F13" s="14"/>
      <c r="R13" s="79"/>
      <c r="S13" s="79">
        <f>T13/12</f>
        <v>3.75</v>
      </c>
      <c r="T13" s="55">
        <f>T6+T10</f>
        <v>45</v>
      </c>
      <c r="U13" s="81"/>
      <c r="V13" s="81">
        <f>V6+V10</f>
        <v>32848200</v>
      </c>
      <c r="W13" s="81">
        <f>V13/T13</f>
        <v>729960</v>
      </c>
      <c r="X13" s="79">
        <v>12</v>
      </c>
      <c r="Y13" s="79">
        <f>W13*X13</f>
        <v>8759520</v>
      </c>
    </row>
    <row r="14" spans="1:25" ht="15.75" thickBot="1" x14ac:dyDescent="0.3">
      <c r="A14" s="11" t="s">
        <v>5</v>
      </c>
      <c r="B14" s="15"/>
      <c r="C14" s="16">
        <f>C5</f>
        <v>8000</v>
      </c>
      <c r="D14" s="19"/>
      <c r="F14" s="14"/>
      <c r="R14" s="79"/>
      <c r="S14" s="79"/>
      <c r="T14" s="79"/>
      <c r="U14" s="81"/>
      <c r="V14" s="81"/>
      <c r="W14" s="81"/>
      <c r="X14" s="79"/>
      <c r="Y14" s="79"/>
    </row>
    <row r="15" spans="1:25" ht="17.25" thickBot="1" x14ac:dyDescent="0.3">
      <c r="B15" s="15"/>
      <c r="C15" s="16"/>
      <c r="D15" s="19"/>
      <c r="F15" s="14"/>
      <c r="K15" s="68" t="s">
        <v>71</v>
      </c>
      <c r="L15" s="69" t="s">
        <v>72</v>
      </c>
      <c r="M15" s="70" t="s">
        <v>73</v>
      </c>
      <c r="R15" s="79"/>
      <c r="S15" s="79"/>
      <c r="T15" s="79"/>
      <c r="U15" s="81"/>
      <c r="V15" s="81"/>
      <c r="W15" s="81"/>
      <c r="X15" s="79"/>
      <c r="Y15" s="79"/>
    </row>
    <row r="16" spans="1:25" ht="17.25" thickBot="1" x14ac:dyDescent="0.3">
      <c r="A16" s="24" t="s">
        <v>12</v>
      </c>
      <c r="B16" s="25"/>
      <c r="C16" s="17">
        <f>C14+C13</f>
        <v>11000</v>
      </c>
      <c r="D16" s="19"/>
      <c r="F16" s="14"/>
      <c r="K16" s="71" t="s">
        <v>74</v>
      </c>
      <c r="L16" s="72">
        <v>287.76</v>
      </c>
      <c r="M16" s="73">
        <f>MROUND(L16*10.764,1)</f>
        <v>3097</v>
      </c>
      <c r="R16" s="79"/>
      <c r="S16" s="79"/>
      <c r="T16" s="79"/>
      <c r="U16" s="81"/>
      <c r="V16" s="81"/>
      <c r="W16" s="81"/>
      <c r="X16" s="79"/>
      <c r="Y16" s="79"/>
    </row>
    <row r="17" spans="1:30" ht="17.25" thickBot="1" x14ac:dyDescent="0.3">
      <c r="B17" s="20"/>
      <c r="C17" s="21"/>
      <c r="D17" s="21"/>
      <c r="F17" s="14"/>
      <c r="K17" s="74" t="s">
        <v>75</v>
      </c>
      <c r="L17" s="75">
        <v>287.76</v>
      </c>
      <c r="M17" s="73">
        <f t="shared" ref="M17:M19" si="0">MROUND(L17*10.764,1)</f>
        <v>3097</v>
      </c>
    </row>
    <row r="18" spans="1:30" ht="17.25" thickBot="1" x14ac:dyDescent="0.3">
      <c r="A18" s="67" t="str">
        <f>E3</f>
        <v>BUA</v>
      </c>
      <c r="B18" s="3"/>
      <c r="C18" s="26">
        <v>12390</v>
      </c>
      <c r="D18" s="21"/>
      <c r="F18" s="14"/>
      <c r="K18" s="71" t="s">
        <v>76</v>
      </c>
      <c r="L18" s="72">
        <v>287.76</v>
      </c>
      <c r="M18" s="73">
        <f t="shared" si="0"/>
        <v>3097</v>
      </c>
    </row>
    <row r="19" spans="1:30" ht="17.25" thickBot="1" x14ac:dyDescent="0.3">
      <c r="A19" s="11" t="s">
        <v>61</v>
      </c>
      <c r="B19" s="2"/>
      <c r="C19" s="27">
        <f>C18*C16</f>
        <v>136290000</v>
      </c>
      <c r="D19" s="28"/>
      <c r="E19" s="65"/>
      <c r="F19" s="29"/>
      <c r="K19" s="76" t="s">
        <v>77</v>
      </c>
      <c r="L19" s="75">
        <v>287.76</v>
      </c>
      <c r="M19" s="73">
        <f t="shared" si="0"/>
        <v>3097</v>
      </c>
    </row>
    <row r="20" spans="1:30" ht="17.25" thickBot="1" x14ac:dyDescent="0.3">
      <c r="A20" s="11" t="s">
        <v>13</v>
      </c>
      <c r="C20" s="30">
        <f>C19*90%</f>
        <v>122661000</v>
      </c>
      <c r="D20" s="27"/>
      <c r="F20" s="14"/>
      <c r="K20" s="77" t="s">
        <v>78</v>
      </c>
      <c r="L20" s="78">
        <v>1151.04</v>
      </c>
      <c r="M20" s="78">
        <f>SUM(M16:M19)</f>
        <v>12388</v>
      </c>
      <c r="T20" t="s">
        <v>95</v>
      </c>
      <c r="U20" t="s">
        <v>96</v>
      </c>
    </row>
    <row r="21" spans="1:30" x14ac:dyDescent="0.25">
      <c r="A21" s="11" t="s">
        <v>14</v>
      </c>
      <c r="C21" s="30">
        <f>C19*80%</f>
        <v>109032000</v>
      </c>
      <c r="D21" s="30"/>
      <c r="F21" s="14"/>
      <c r="L21">
        <f>MROUND(L20*10.764,1)</f>
        <v>12390</v>
      </c>
      <c r="P21">
        <v>1151.04</v>
      </c>
      <c r="R21">
        <v>1</v>
      </c>
      <c r="S21" s="1" t="s">
        <v>97</v>
      </c>
      <c r="T21" s="92">
        <v>12390</v>
      </c>
      <c r="U21" s="1"/>
      <c r="V21" s="1" t="s">
        <v>98</v>
      </c>
      <c r="W21" s="1"/>
      <c r="X21" s="1" t="s">
        <v>99</v>
      </c>
    </row>
    <row r="22" spans="1:30" x14ac:dyDescent="0.25">
      <c r="A22" s="11"/>
      <c r="D22" s="21"/>
      <c r="F22" s="31"/>
      <c r="P22">
        <f>P21*10.764</f>
        <v>12389.794559999998</v>
      </c>
      <c r="R22">
        <v>2</v>
      </c>
      <c r="S22" s="1" t="s">
        <v>100</v>
      </c>
      <c r="T22" s="93">
        <v>746550</v>
      </c>
      <c r="U22" s="1"/>
      <c r="V22" s="1"/>
      <c r="W22" s="1"/>
      <c r="X22" s="1"/>
    </row>
    <row r="23" spans="1:30" x14ac:dyDescent="0.25">
      <c r="A23" s="32" t="s">
        <v>15</v>
      </c>
      <c r="B23" s="33"/>
      <c r="C23" s="34">
        <f>C4*C18</f>
        <v>37170000</v>
      </c>
      <c r="D23" s="34"/>
      <c r="E23" s="65">
        <f>C23*0.85</f>
        <v>31594500</v>
      </c>
      <c r="R23">
        <v>3</v>
      </c>
      <c r="S23" s="1" t="s">
        <v>101</v>
      </c>
      <c r="T23" s="93">
        <v>5000000</v>
      </c>
      <c r="U23" s="1"/>
      <c r="V23" s="1"/>
      <c r="W23" s="1"/>
      <c r="X23" s="1"/>
    </row>
    <row r="24" spans="1:30" x14ac:dyDescent="0.25">
      <c r="A24" s="11" t="s">
        <v>16</v>
      </c>
      <c r="R24">
        <v>3</v>
      </c>
      <c r="S24" s="1" t="s">
        <v>102</v>
      </c>
      <c r="T24" s="93">
        <v>0</v>
      </c>
      <c r="U24" s="1"/>
      <c r="V24" s="1"/>
      <c r="W24" s="1"/>
      <c r="X24" s="1"/>
      <c r="Y24">
        <v>80000</v>
      </c>
    </row>
    <row r="25" spans="1:30" x14ac:dyDescent="0.25">
      <c r="A25" s="35" t="s">
        <v>17</v>
      </c>
      <c r="B25" s="12"/>
      <c r="C25" s="30">
        <f>C19*0.04/12</f>
        <v>454300</v>
      </c>
      <c r="D25" s="30"/>
      <c r="R25">
        <v>4</v>
      </c>
      <c r="S25" s="1" t="s">
        <v>103</v>
      </c>
      <c r="T25" s="93"/>
      <c r="U25" s="1"/>
      <c r="V25" s="1"/>
      <c r="W25" s="1"/>
      <c r="X25" s="1"/>
    </row>
    <row r="26" spans="1:30" x14ac:dyDescent="0.25">
      <c r="C26" s="30"/>
      <c r="D26" s="30"/>
      <c r="R26">
        <v>5</v>
      </c>
      <c r="S26" s="1" t="s">
        <v>104</v>
      </c>
      <c r="T26" s="93"/>
      <c r="U26" s="1"/>
      <c r="V26" s="1"/>
      <c r="W26" s="1"/>
      <c r="X26" s="1"/>
    </row>
    <row r="27" spans="1:30" x14ac:dyDescent="0.25">
      <c r="C27" s="30"/>
      <c r="D27" s="30"/>
      <c r="R27">
        <v>6</v>
      </c>
      <c r="S27" s="1" t="s">
        <v>105</v>
      </c>
      <c r="T27" s="93">
        <v>0.06</v>
      </c>
      <c r="U27" s="1"/>
      <c r="V27" s="1"/>
      <c r="W27" s="1"/>
      <c r="X27" s="1"/>
    </row>
    <row r="28" spans="1:30" x14ac:dyDescent="0.25">
      <c r="C28"/>
      <c r="D28"/>
      <c r="K28" s="5"/>
      <c r="R28">
        <v>7</v>
      </c>
      <c r="S28" s="1" t="s">
        <v>106</v>
      </c>
      <c r="T28" s="1">
        <v>3.75</v>
      </c>
      <c r="U28" s="1"/>
      <c r="V28" s="1"/>
      <c r="W28" s="1"/>
      <c r="X28" s="1"/>
    </row>
    <row r="29" spans="1:30" x14ac:dyDescent="0.25">
      <c r="C29"/>
      <c r="D29"/>
      <c r="K29" s="5"/>
      <c r="S29" s="1"/>
      <c r="T29" s="1"/>
      <c r="U29" s="1"/>
      <c r="V29" s="1"/>
      <c r="W29" s="1"/>
      <c r="X29" s="1"/>
    </row>
    <row r="30" spans="1:30" x14ac:dyDescent="0.25">
      <c r="C30"/>
      <c r="D30"/>
      <c r="I30" s="5"/>
      <c r="J30" s="5"/>
      <c r="K30" s="5"/>
      <c r="S30" s="1"/>
      <c r="T30" s="1"/>
      <c r="U30" s="1"/>
      <c r="V30" s="1"/>
      <c r="W30" s="1"/>
      <c r="X30" s="1"/>
    </row>
    <row r="31" spans="1:30" x14ac:dyDescent="0.25">
      <c r="C31"/>
      <c r="D31"/>
      <c r="S31" s="84" t="s">
        <v>107</v>
      </c>
      <c r="T31" s="84"/>
      <c r="U31" s="84"/>
      <c r="V31" s="84"/>
      <c r="W31" s="1"/>
      <c r="X31" s="1"/>
    </row>
    <row r="32" spans="1:30" x14ac:dyDescent="0.25">
      <c r="C32"/>
      <c r="D32"/>
      <c r="S32" s="85" t="s">
        <v>108</v>
      </c>
      <c r="T32" s="85"/>
      <c r="U32" s="85"/>
      <c r="V32" s="86">
        <f>T22*12</f>
        <v>8958600</v>
      </c>
      <c r="W32" s="1"/>
      <c r="X32" s="1"/>
      <c r="AB32">
        <v>12390</v>
      </c>
      <c r="AC32">
        <v>9000</v>
      </c>
      <c r="AD32">
        <f>AB32*AC32</f>
        <v>111510000</v>
      </c>
    </row>
    <row r="33" spans="1:30" x14ac:dyDescent="0.25">
      <c r="C33"/>
      <c r="D33"/>
      <c r="S33" s="85" t="s">
        <v>109</v>
      </c>
      <c r="T33" s="85"/>
      <c r="U33" s="85"/>
      <c r="V33" s="85"/>
      <c r="W33" s="1"/>
      <c r="X33" s="1"/>
      <c r="AB33">
        <v>12390</v>
      </c>
      <c r="AC33">
        <v>2000</v>
      </c>
      <c r="AD33">
        <f>AB33*AC33</f>
        <v>24780000</v>
      </c>
    </row>
    <row r="34" spans="1:30" x14ac:dyDescent="0.25">
      <c r="C34"/>
      <c r="D34"/>
      <c r="S34" s="85" t="s">
        <v>110</v>
      </c>
      <c r="T34" s="85">
        <v>0</v>
      </c>
      <c r="U34" s="85"/>
      <c r="V34" s="85"/>
      <c r="W34" s="1"/>
      <c r="X34" s="1"/>
      <c r="AD34">
        <f>SUM(AD32:AD33)</f>
        <v>136290000</v>
      </c>
    </row>
    <row r="35" spans="1:30" x14ac:dyDescent="0.25">
      <c r="C35"/>
      <c r="D35"/>
      <c r="S35" s="85" t="s">
        <v>111</v>
      </c>
      <c r="T35" s="85">
        <f>$C$3 * 3</f>
        <v>33000</v>
      </c>
      <c r="U35" s="85"/>
      <c r="V35" s="85"/>
      <c r="W35" s="1"/>
      <c r="X35" s="1"/>
    </row>
    <row r="36" spans="1:30" x14ac:dyDescent="0.25">
      <c r="C36"/>
      <c r="D36"/>
      <c r="S36" s="85" t="s">
        <v>112</v>
      </c>
      <c r="T36" s="85">
        <f>T34-T35</f>
        <v>-33000</v>
      </c>
      <c r="U36" s="85"/>
      <c r="V36" s="85"/>
      <c r="W36" s="1"/>
      <c r="X36" s="1"/>
    </row>
    <row r="37" spans="1:30" x14ac:dyDescent="0.25">
      <c r="C37"/>
      <c r="D37"/>
      <c r="S37" s="85" t="s">
        <v>113</v>
      </c>
      <c r="T37" s="85">
        <f>T36*T27</f>
        <v>-1980</v>
      </c>
      <c r="U37" s="85"/>
      <c r="V37" s="85">
        <v>0</v>
      </c>
      <c r="W37" s="1"/>
      <c r="X37" s="1"/>
    </row>
    <row r="38" spans="1:30" x14ac:dyDescent="0.25">
      <c r="C38"/>
      <c r="D38"/>
      <c r="S38" s="85" t="s">
        <v>114</v>
      </c>
      <c r="T38" s="85">
        <f>T24</f>
        <v>0</v>
      </c>
      <c r="U38" s="85"/>
      <c r="V38" s="85"/>
      <c r="W38" s="1"/>
      <c r="X38" s="1"/>
    </row>
    <row r="39" spans="1:30" x14ac:dyDescent="0.25">
      <c r="C39"/>
      <c r="D39"/>
      <c r="S39" s="85" t="s">
        <v>115</v>
      </c>
      <c r="T39" s="85">
        <v>0</v>
      </c>
      <c r="U39" s="85"/>
      <c r="V39" s="85">
        <f>T39</f>
        <v>0</v>
      </c>
      <c r="W39" s="1"/>
      <c r="X39" s="1"/>
    </row>
    <row r="40" spans="1:30" x14ac:dyDescent="0.25">
      <c r="C40"/>
      <c r="D40"/>
      <c r="S40" s="85" t="s">
        <v>116</v>
      </c>
      <c r="T40" s="85"/>
      <c r="U40" s="85"/>
      <c r="V40" s="85">
        <v>0</v>
      </c>
      <c r="W40" s="1"/>
      <c r="X40" s="1"/>
    </row>
    <row r="41" spans="1:30" x14ac:dyDescent="0.25">
      <c r="S41" s="85" t="s">
        <v>117</v>
      </c>
      <c r="T41" s="85"/>
      <c r="U41" s="85"/>
      <c r="V41" s="85">
        <v>0</v>
      </c>
      <c r="W41" s="1"/>
      <c r="X41" s="1"/>
    </row>
    <row r="42" spans="1:30" x14ac:dyDescent="0.25">
      <c r="S42" s="85"/>
      <c r="T42" s="85"/>
      <c r="U42" s="85"/>
      <c r="V42" s="85"/>
      <c r="W42" s="1"/>
      <c r="X42" s="1"/>
    </row>
    <row r="43" spans="1:30" x14ac:dyDescent="0.25">
      <c r="S43" s="85" t="s">
        <v>118</v>
      </c>
      <c r="T43" s="85"/>
      <c r="U43" s="85"/>
      <c r="V43" s="85">
        <f>ROUND(SUM(V32:V42),0)</f>
        <v>8958600</v>
      </c>
      <c r="W43" s="1"/>
      <c r="X43" s="1"/>
    </row>
    <row r="44" spans="1:30" x14ac:dyDescent="0.25">
      <c r="S44" s="1"/>
      <c r="T44" s="1"/>
      <c r="U44" s="1"/>
      <c r="V44" s="1"/>
      <c r="W44" s="1"/>
      <c r="X44" s="1"/>
    </row>
    <row r="45" spans="1:30" x14ac:dyDescent="0.25">
      <c r="S45" s="87" t="s">
        <v>119</v>
      </c>
      <c r="T45" s="87"/>
      <c r="U45" s="87"/>
      <c r="V45" s="87"/>
      <c r="W45" s="1"/>
      <c r="X45" s="1"/>
    </row>
    <row r="46" spans="1:30" x14ac:dyDescent="0.25">
      <c r="A46" s="36"/>
      <c r="S46" s="88" t="s">
        <v>120</v>
      </c>
      <c r="T46" s="88"/>
      <c r="U46" s="88"/>
      <c r="V46" s="88">
        <v>0</v>
      </c>
      <c r="W46" s="1"/>
      <c r="X46" s="1"/>
    </row>
    <row r="47" spans="1:30" x14ac:dyDescent="0.25">
      <c r="S47" s="88" t="s">
        <v>121</v>
      </c>
      <c r="T47" s="88"/>
      <c r="U47" s="88"/>
      <c r="V47" s="88">
        <f>$D$6*12</f>
        <v>0</v>
      </c>
      <c r="W47" s="1"/>
      <c r="X47" s="1"/>
    </row>
    <row r="48" spans="1:30" x14ac:dyDescent="0.25">
      <c r="S48" s="88" t="s">
        <v>122</v>
      </c>
      <c r="T48" s="88"/>
      <c r="U48" s="88"/>
      <c r="V48" s="88">
        <f>ROUND($E$24 *15%,0)</f>
        <v>0</v>
      </c>
      <c r="W48" s="1"/>
      <c r="X48" s="1"/>
    </row>
    <row r="49" spans="1:29" x14ac:dyDescent="0.25">
      <c r="S49" s="88"/>
      <c r="T49" s="88"/>
      <c r="U49" s="88"/>
      <c r="V49" s="88"/>
      <c r="W49" s="1"/>
      <c r="X49" s="1"/>
    </row>
    <row r="50" spans="1:29" x14ac:dyDescent="0.25">
      <c r="S50" s="88" t="s">
        <v>123</v>
      </c>
      <c r="T50" s="88"/>
      <c r="U50" s="88"/>
      <c r="V50" s="88">
        <f>ROUND(SUM(V46:V49),0)</f>
        <v>0</v>
      </c>
      <c r="W50" s="1"/>
      <c r="X50" s="1"/>
    </row>
    <row r="51" spans="1:29" x14ac:dyDescent="0.25">
      <c r="S51" s="1"/>
      <c r="T51" s="1"/>
      <c r="U51" s="1"/>
      <c r="V51" s="1"/>
      <c r="W51" s="1"/>
      <c r="X51" s="1"/>
    </row>
    <row r="52" spans="1:29" x14ac:dyDescent="0.25">
      <c r="S52" s="89" t="s">
        <v>124</v>
      </c>
      <c r="T52" s="89"/>
      <c r="U52" s="89"/>
      <c r="V52" s="89">
        <f>V43-V50</f>
        <v>8958600</v>
      </c>
      <c r="W52" s="1"/>
      <c r="X52" s="1"/>
    </row>
    <row r="53" spans="1:29" x14ac:dyDescent="0.25">
      <c r="S53" s="1"/>
      <c r="T53" s="1"/>
      <c r="U53" s="1"/>
      <c r="V53" s="1"/>
      <c r="W53" s="1"/>
      <c r="X53" s="1"/>
    </row>
    <row r="54" spans="1:29" ht="15.75" x14ac:dyDescent="0.25">
      <c r="S54" s="1" t="s">
        <v>125</v>
      </c>
      <c r="T54" s="1"/>
      <c r="U54" s="1"/>
      <c r="V54" s="5">
        <f>V52*100/8</f>
        <v>111982500</v>
      </c>
      <c r="W54" s="1"/>
      <c r="X54" s="1">
        <f>V54*8/100</f>
        <v>8958600</v>
      </c>
      <c r="AC54" s="90">
        <v>157098367</v>
      </c>
    </row>
    <row r="55" spans="1:29" ht="16.5" x14ac:dyDescent="0.3">
      <c r="S55" s="1" t="s">
        <v>127</v>
      </c>
      <c r="T55" s="1"/>
      <c r="U55" s="1"/>
      <c r="V55" s="1"/>
      <c r="W55" s="1"/>
      <c r="X55" s="1"/>
      <c r="AC55" s="40">
        <v>10222</v>
      </c>
    </row>
    <row r="56" spans="1:29" x14ac:dyDescent="0.25">
      <c r="S56" s="1"/>
      <c r="T56" s="1"/>
      <c r="U56" s="1"/>
      <c r="V56" s="1"/>
      <c r="W56" s="1"/>
      <c r="X56" s="1"/>
      <c r="AC56" s="1">
        <f>AC54/AC55</f>
        <v>15368.652612013304</v>
      </c>
    </row>
    <row r="57" spans="1:29" x14ac:dyDescent="0.25">
      <c r="S57" s="91" t="s">
        <v>126</v>
      </c>
      <c r="T57" s="1" t="str">
        <f>V21</f>
        <v>Sq.Ft.</v>
      </c>
      <c r="U57" s="1"/>
      <c r="V57" s="1">
        <f>V54/T21</f>
        <v>9038.1355932203387</v>
      </c>
      <c r="W57" s="1"/>
      <c r="X57" s="1"/>
    </row>
    <row r="59" spans="1:29" ht="15.75" x14ac:dyDescent="0.25">
      <c r="A59" s="37"/>
    </row>
    <row r="60" spans="1:29" ht="15.75" x14ac:dyDescent="0.25">
      <c r="A60" s="37"/>
    </row>
    <row r="61" spans="1:29" ht="15.75" x14ac:dyDescent="0.25">
      <c r="A61" s="37"/>
    </row>
    <row r="62" spans="1:29" ht="15.75" x14ac:dyDescent="0.25">
      <c r="A62" s="37"/>
    </row>
    <row r="63" spans="1:29" ht="15.75" x14ac:dyDescent="0.25">
      <c r="A63" s="37"/>
    </row>
    <row r="64" spans="1:29" ht="15.75" x14ac:dyDescent="0.25">
      <c r="A64" s="37"/>
    </row>
    <row r="65" spans="1:1" ht="15.75" x14ac:dyDescent="0.25">
      <c r="A65" s="37"/>
    </row>
    <row r="84" spans="3:3" x14ac:dyDescent="0.25">
      <c r="C84" s="12">
        <f>C83*C82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FEAD9-966D-4244-B73A-34C00A6EC395}">
  <dimension ref="A1:S173"/>
  <sheetViews>
    <sheetView tabSelected="1" topLeftCell="A10" workbookViewId="0">
      <selection activeCell="I23" sqref="I23"/>
    </sheetView>
  </sheetViews>
  <sheetFormatPr defaultRowHeight="16.5" x14ac:dyDescent="0.3"/>
  <cols>
    <col min="1" max="1" width="9.140625" style="94"/>
    <col min="2" max="2" width="28.7109375" style="146" customWidth="1"/>
    <col min="3" max="3" width="14.140625" style="39" customWidth="1"/>
    <col min="4" max="4" width="13.85546875" style="39" bestFit="1" customWidth="1"/>
    <col min="5" max="5" width="17.5703125" style="39" bestFit="1" customWidth="1"/>
    <col min="6" max="7" width="13.85546875" style="96" bestFit="1" customWidth="1"/>
    <col min="8" max="8" width="15.28515625" style="96" bestFit="1" customWidth="1"/>
    <col min="9" max="9" width="15.28515625" style="96" customWidth="1"/>
    <col min="10" max="10" width="13.85546875" style="39" bestFit="1" customWidth="1"/>
    <col min="11" max="11" width="15.42578125" style="96" bestFit="1" customWidth="1"/>
    <col min="12" max="12" width="14.140625" style="39" customWidth="1"/>
    <col min="13" max="13" width="13.28515625" style="96" bestFit="1" customWidth="1"/>
    <col min="14" max="14" width="14.85546875" style="96" customWidth="1"/>
    <col min="15" max="15" width="14.85546875" style="96" bestFit="1" customWidth="1"/>
    <col min="16" max="16" width="13.7109375" style="39" bestFit="1" customWidth="1"/>
    <col min="17" max="17" width="9.140625" style="39"/>
    <col min="18" max="18" width="10.28515625" style="39" bestFit="1" customWidth="1"/>
    <col min="19" max="19" width="10.85546875" style="39" bestFit="1" customWidth="1"/>
    <col min="20" max="23" width="9.140625" style="39"/>
    <col min="24" max="24" width="11" style="39" bestFit="1" customWidth="1"/>
    <col min="25" max="16384" width="9.140625" style="39"/>
  </cols>
  <sheetData>
    <row r="1" spans="1:19" x14ac:dyDescent="0.3">
      <c r="B1" s="95" t="s">
        <v>129</v>
      </c>
      <c r="H1" s="96" t="s">
        <v>130</v>
      </c>
      <c r="K1" s="96" t="s">
        <v>131</v>
      </c>
      <c r="O1" s="96" t="s">
        <v>132</v>
      </c>
      <c r="R1" s="96" t="s">
        <v>132</v>
      </c>
    </row>
    <row r="2" spans="1:19" x14ac:dyDescent="0.3">
      <c r="B2" s="97" t="s">
        <v>133</v>
      </c>
      <c r="C2" s="98">
        <v>12390</v>
      </c>
      <c r="D2" s="96" t="s">
        <v>52</v>
      </c>
      <c r="E2" s="99"/>
      <c r="F2" s="99"/>
      <c r="G2" s="100"/>
      <c r="H2" s="39" t="s">
        <v>134</v>
      </c>
      <c r="I2" s="98">
        <v>0</v>
      </c>
      <c r="J2" s="98">
        <f>C2</f>
        <v>12390</v>
      </c>
      <c r="K2" s="98">
        <f>I3</f>
        <v>0</v>
      </c>
      <c r="L2" s="101">
        <f>J2*K2</f>
        <v>0</v>
      </c>
      <c r="O2" s="102" t="s">
        <v>135</v>
      </c>
      <c r="P2" s="103">
        <f>C33</f>
        <v>136290000</v>
      </c>
      <c r="R2" s="104">
        <f>P2*0.025/12</f>
        <v>283937.5</v>
      </c>
      <c r="S2" s="40" t="s">
        <v>48</v>
      </c>
    </row>
    <row r="3" spans="1:19" x14ac:dyDescent="0.3">
      <c r="B3" s="105" t="s">
        <v>60</v>
      </c>
      <c r="C3" s="106">
        <v>6000</v>
      </c>
      <c r="D3" s="107"/>
      <c r="E3" s="108"/>
      <c r="F3" s="108"/>
      <c r="G3" s="107"/>
      <c r="H3" s="39" t="s">
        <v>52</v>
      </c>
      <c r="I3" s="98">
        <f>MROUND(I2/10.764,1)</f>
        <v>0</v>
      </c>
      <c r="J3" s="98"/>
      <c r="K3" s="101"/>
      <c r="L3" s="101">
        <f>N16</f>
        <v>24780000</v>
      </c>
      <c r="O3" s="102" t="s">
        <v>135</v>
      </c>
      <c r="P3" s="103">
        <f>C33</f>
        <v>136290000</v>
      </c>
      <c r="Q3" s="96"/>
      <c r="R3" s="104">
        <f>P3*0.04/12</f>
        <v>454300</v>
      </c>
      <c r="S3" s="109" t="s">
        <v>136</v>
      </c>
    </row>
    <row r="4" spans="1:19" x14ac:dyDescent="0.3">
      <c r="B4" s="110" t="s">
        <v>137</v>
      </c>
      <c r="C4" s="101">
        <f>ROUND((C2*C3),0)</f>
        <v>74340000</v>
      </c>
      <c r="F4" s="48"/>
      <c r="G4" s="48"/>
      <c r="I4" s="101"/>
      <c r="J4" s="98"/>
      <c r="K4" s="101"/>
      <c r="L4" s="101">
        <f>SUM(L2:L3)</f>
        <v>24780000</v>
      </c>
      <c r="O4" s="102" t="s">
        <v>135</v>
      </c>
      <c r="P4" s="103">
        <f>C33</f>
        <v>136290000</v>
      </c>
      <c r="Q4" s="96"/>
      <c r="R4" s="104">
        <f>P4*0.033/12</f>
        <v>374797.5</v>
      </c>
      <c r="S4" s="40" t="s">
        <v>138</v>
      </c>
    </row>
    <row r="5" spans="1:19" x14ac:dyDescent="0.3">
      <c r="B5" s="95" t="s">
        <v>139</v>
      </c>
    </row>
    <row r="6" spans="1:19" s="116" customFormat="1" ht="60" x14ac:dyDescent="0.2">
      <c r="A6" s="111" t="s">
        <v>2</v>
      </c>
      <c r="B6" s="99" t="s">
        <v>71</v>
      </c>
      <c r="C6" s="99" t="s">
        <v>140</v>
      </c>
      <c r="D6" s="99" t="s">
        <v>141</v>
      </c>
      <c r="E6" s="99" t="s">
        <v>142</v>
      </c>
      <c r="F6" s="99" t="s">
        <v>143</v>
      </c>
      <c r="G6" s="112" t="s">
        <v>144</v>
      </c>
      <c r="H6" s="113" t="s">
        <v>145</v>
      </c>
      <c r="I6" s="113" t="s">
        <v>146</v>
      </c>
      <c r="J6" s="114" t="s">
        <v>147</v>
      </c>
      <c r="K6" s="114" t="s">
        <v>148</v>
      </c>
      <c r="L6" s="113" t="s">
        <v>149</v>
      </c>
      <c r="M6" s="115" t="s">
        <v>150</v>
      </c>
      <c r="N6" s="113" t="s">
        <v>151</v>
      </c>
      <c r="O6" s="113" t="s">
        <v>152</v>
      </c>
    </row>
    <row r="7" spans="1:19" s="116" customFormat="1" ht="15" x14ac:dyDescent="0.2">
      <c r="A7" s="111"/>
      <c r="B7" s="99"/>
      <c r="C7" s="113" t="s">
        <v>171</v>
      </c>
      <c r="D7" s="99"/>
      <c r="E7" s="99"/>
      <c r="F7" s="99"/>
      <c r="G7" s="112" t="s">
        <v>153</v>
      </c>
      <c r="H7" s="113"/>
      <c r="I7" s="113"/>
      <c r="J7" s="114"/>
      <c r="K7" s="114"/>
      <c r="L7" s="114" t="s">
        <v>154</v>
      </c>
      <c r="M7" s="114" t="s">
        <v>154</v>
      </c>
      <c r="N7" s="114" t="s">
        <v>154</v>
      </c>
      <c r="O7" s="114" t="s">
        <v>154</v>
      </c>
    </row>
    <row r="8" spans="1:19" s="123" customFormat="1" x14ac:dyDescent="0.25">
      <c r="A8" s="117">
        <v>1</v>
      </c>
      <c r="B8" s="118"/>
      <c r="C8" s="119">
        <v>12390</v>
      </c>
      <c r="D8" s="120">
        <v>2022</v>
      </c>
      <c r="E8" s="120">
        <v>2023</v>
      </c>
      <c r="F8" s="120">
        <v>60</v>
      </c>
      <c r="G8" s="121">
        <v>2000</v>
      </c>
      <c r="H8" s="122">
        <f t="shared" ref="H8:H15" si="0">E8-D8</f>
        <v>1</v>
      </c>
      <c r="I8" s="122">
        <f t="shared" ref="I8:I15" si="1">F8-H8</f>
        <v>59</v>
      </c>
      <c r="J8" s="122">
        <f t="shared" ref="J8:J15" si="2">IF(H8&gt;=5,90*H8/F8,0)</f>
        <v>0</v>
      </c>
      <c r="K8" s="122">
        <f t="shared" ref="K8:K15" si="3">G8/100*J8</f>
        <v>0</v>
      </c>
      <c r="L8" s="122">
        <f t="shared" ref="L8:L15" si="4">ROUND((G8-K8),0)</f>
        <v>2000</v>
      </c>
      <c r="M8" s="122">
        <f t="shared" ref="M8:M15" si="5">O8-N8</f>
        <v>0</v>
      </c>
      <c r="N8" s="122">
        <f t="shared" ref="N8:N15" si="6">ROUND((L8*C8),0)</f>
        <v>24780000</v>
      </c>
      <c r="O8" s="122">
        <f t="shared" ref="O8:O15" si="7">ROUND((C8*G8),0)</f>
        <v>24780000</v>
      </c>
    </row>
    <row r="9" spans="1:19" s="123" customFormat="1" x14ac:dyDescent="0.25">
      <c r="A9" s="124">
        <v>2</v>
      </c>
      <c r="B9" s="118"/>
      <c r="C9" s="119">
        <v>0</v>
      </c>
      <c r="D9" s="120">
        <v>0</v>
      </c>
      <c r="E9" s="120">
        <v>0</v>
      </c>
      <c r="F9" s="120">
        <v>60</v>
      </c>
      <c r="G9" s="121">
        <v>0</v>
      </c>
      <c r="H9" s="122">
        <f t="shared" si="0"/>
        <v>0</v>
      </c>
      <c r="I9" s="122">
        <f t="shared" si="1"/>
        <v>60</v>
      </c>
      <c r="J9" s="122">
        <f t="shared" si="2"/>
        <v>0</v>
      </c>
      <c r="K9" s="122">
        <f t="shared" si="3"/>
        <v>0</v>
      </c>
      <c r="L9" s="122">
        <f t="shared" si="4"/>
        <v>0</v>
      </c>
      <c r="M9" s="122">
        <f t="shared" si="5"/>
        <v>0</v>
      </c>
      <c r="N9" s="122">
        <f t="shared" si="6"/>
        <v>0</v>
      </c>
      <c r="O9" s="122">
        <f t="shared" si="7"/>
        <v>0</v>
      </c>
    </row>
    <row r="10" spans="1:19" s="123" customFormat="1" ht="17.25" customHeight="1" x14ac:dyDescent="0.25">
      <c r="A10" s="117">
        <v>3</v>
      </c>
      <c r="B10" s="118"/>
      <c r="C10" s="119">
        <v>0</v>
      </c>
      <c r="D10" s="120">
        <v>0</v>
      </c>
      <c r="E10" s="120">
        <v>0</v>
      </c>
      <c r="F10" s="120">
        <v>60</v>
      </c>
      <c r="G10" s="121">
        <v>0</v>
      </c>
      <c r="H10" s="122">
        <f t="shared" si="0"/>
        <v>0</v>
      </c>
      <c r="I10" s="122">
        <f t="shared" si="1"/>
        <v>60</v>
      </c>
      <c r="J10" s="122">
        <f t="shared" si="2"/>
        <v>0</v>
      </c>
      <c r="K10" s="122">
        <f t="shared" si="3"/>
        <v>0</v>
      </c>
      <c r="L10" s="122">
        <f t="shared" si="4"/>
        <v>0</v>
      </c>
      <c r="M10" s="122">
        <f t="shared" si="5"/>
        <v>0</v>
      </c>
      <c r="N10" s="122">
        <f t="shared" si="6"/>
        <v>0</v>
      </c>
      <c r="O10" s="122">
        <f t="shared" si="7"/>
        <v>0</v>
      </c>
    </row>
    <row r="11" spans="1:19" s="123" customFormat="1" x14ac:dyDescent="0.25">
      <c r="A11" s="124">
        <v>4</v>
      </c>
      <c r="B11" s="118"/>
      <c r="C11" s="119">
        <v>0</v>
      </c>
      <c r="D11" s="120">
        <v>0</v>
      </c>
      <c r="E11" s="120">
        <v>0</v>
      </c>
      <c r="F11" s="120">
        <v>60</v>
      </c>
      <c r="G11" s="121">
        <v>0</v>
      </c>
      <c r="H11" s="122">
        <f t="shared" si="0"/>
        <v>0</v>
      </c>
      <c r="I11" s="122">
        <f t="shared" si="1"/>
        <v>60</v>
      </c>
      <c r="J11" s="122">
        <f t="shared" si="2"/>
        <v>0</v>
      </c>
      <c r="K11" s="122">
        <f t="shared" si="3"/>
        <v>0</v>
      </c>
      <c r="L11" s="122">
        <f t="shared" si="4"/>
        <v>0</v>
      </c>
      <c r="M11" s="122">
        <f t="shared" si="5"/>
        <v>0</v>
      </c>
      <c r="N11" s="122">
        <f t="shared" si="6"/>
        <v>0</v>
      </c>
      <c r="O11" s="122">
        <f t="shared" si="7"/>
        <v>0</v>
      </c>
    </row>
    <row r="12" spans="1:19" s="123" customFormat="1" x14ac:dyDescent="0.25">
      <c r="A12" s="117">
        <v>5</v>
      </c>
      <c r="B12" s="118"/>
      <c r="C12" s="119">
        <v>0</v>
      </c>
      <c r="D12" s="120">
        <v>0</v>
      </c>
      <c r="E12" s="120">
        <v>0</v>
      </c>
      <c r="F12" s="120">
        <v>60</v>
      </c>
      <c r="G12" s="121">
        <v>0</v>
      </c>
      <c r="H12" s="122">
        <f t="shared" si="0"/>
        <v>0</v>
      </c>
      <c r="I12" s="122">
        <f t="shared" si="1"/>
        <v>60</v>
      </c>
      <c r="J12" s="122">
        <f t="shared" si="2"/>
        <v>0</v>
      </c>
      <c r="K12" s="122">
        <f t="shared" si="3"/>
        <v>0</v>
      </c>
      <c r="L12" s="122">
        <f t="shared" si="4"/>
        <v>0</v>
      </c>
      <c r="M12" s="122">
        <f t="shared" si="5"/>
        <v>0</v>
      </c>
      <c r="N12" s="122">
        <f t="shared" si="6"/>
        <v>0</v>
      </c>
      <c r="O12" s="122">
        <f t="shared" si="7"/>
        <v>0</v>
      </c>
    </row>
    <row r="13" spans="1:19" x14ac:dyDescent="0.3">
      <c r="A13" s="125">
        <v>6</v>
      </c>
      <c r="B13" s="118"/>
      <c r="C13" s="119">
        <v>0</v>
      </c>
      <c r="D13" s="126">
        <v>0</v>
      </c>
      <c r="E13" s="126">
        <v>0</v>
      </c>
      <c r="F13" s="126">
        <v>60</v>
      </c>
      <c r="G13" s="127">
        <v>0</v>
      </c>
      <c r="H13" s="122">
        <f t="shared" si="0"/>
        <v>0</v>
      </c>
      <c r="I13" s="122">
        <f t="shared" si="1"/>
        <v>60</v>
      </c>
      <c r="J13" s="122">
        <f t="shared" si="2"/>
        <v>0</v>
      </c>
      <c r="K13" s="122">
        <f t="shared" si="3"/>
        <v>0</v>
      </c>
      <c r="L13" s="122">
        <f t="shared" si="4"/>
        <v>0</v>
      </c>
      <c r="M13" s="128">
        <f t="shared" si="5"/>
        <v>0</v>
      </c>
      <c r="N13" s="122">
        <f t="shared" si="6"/>
        <v>0</v>
      </c>
      <c r="O13" s="122">
        <f t="shared" si="7"/>
        <v>0</v>
      </c>
    </row>
    <row r="14" spans="1:19" x14ac:dyDescent="0.3">
      <c r="A14" s="105">
        <v>7</v>
      </c>
      <c r="B14" s="118"/>
      <c r="C14" s="119">
        <v>0</v>
      </c>
      <c r="D14" s="126">
        <v>0</v>
      </c>
      <c r="E14" s="126">
        <v>0</v>
      </c>
      <c r="F14" s="126">
        <v>60</v>
      </c>
      <c r="G14" s="127">
        <v>0</v>
      </c>
      <c r="H14" s="122">
        <f t="shared" si="0"/>
        <v>0</v>
      </c>
      <c r="I14" s="122">
        <f t="shared" si="1"/>
        <v>60</v>
      </c>
      <c r="J14" s="122">
        <f t="shared" si="2"/>
        <v>0</v>
      </c>
      <c r="K14" s="122">
        <f t="shared" si="3"/>
        <v>0</v>
      </c>
      <c r="L14" s="122">
        <f t="shared" si="4"/>
        <v>0</v>
      </c>
      <c r="M14" s="128">
        <f t="shared" si="5"/>
        <v>0</v>
      </c>
      <c r="N14" s="122">
        <f t="shared" si="6"/>
        <v>0</v>
      </c>
      <c r="O14" s="122">
        <f t="shared" si="7"/>
        <v>0</v>
      </c>
    </row>
    <row r="15" spans="1:19" x14ac:dyDescent="0.3">
      <c r="A15" s="125">
        <v>8</v>
      </c>
      <c r="B15" s="118"/>
      <c r="C15" s="119">
        <v>0</v>
      </c>
      <c r="D15" s="126">
        <v>0</v>
      </c>
      <c r="E15" s="126">
        <v>0</v>
      </c>
      <c r="F15" s="126">
        <v>60</v>
      </c>
      <c r="G15" s="127">
        <v>0</v>
      </c>
      <c r="H15" s="122">
        <f t="shared" si="0"/>
        <v>0</v>
      </c>
      <c r="I15" s="122">
        <f t="shared" si="1"/>
        <v>60</v>
      </c>
      <c r="J15" s="122">
        <f t="shared" si="2"/>
        <v>0</v>
      </c>
      <c r="K15" s="122">
        <f t="shared" si="3"/>
        <v>0</v>
      </c>
      <c r="L15" s="122">
        <f t="shared" si="4"/>
        <v>0</v>
      </c>
      <c r="M15" s="128">
        <f t="shared" si="5"/>
        <v>0</v>
      </c>
      <c r="N15" s="122">
        <f t="shared" si="6"/>
        <v>0</v>
      </c>
      <c r="O15" s="122">
        <f t="shared" si="7"/>
        <v>0</v>
      </c>
    </row>
    <row r="16" spans="1:19" x14ac:dyDescent="0.3">
      <c r="A16" s="105"/>
      <c r="B16" s="129"/>
      <c r="C16" s="130"/>
      <c r="D16" s="130"/>
      <c r="E16" s="130"/>
      <c r="F16" s="131"/>
      <c r="G16" s="122"/>
      <c r="H16" s="122"/>
      <c r="I16" s="122"/>
      <c r="J16" s="132"/>
      <c r="K16" s="122"/>
      <c r="L16" s="132"/>
      <c r="M16" s="122">
        <f>SUM(M8:M15)</f>
        <v>0</v>
      </c>
      <c r="N16" s="122">
        <f>SUM(N8:N15)</f>
        <v>24780000</v>
      </c>
      <c r="O16" s="122">
        <f>SUM(O8:O15)</f>
        <v>24780000</v>
      </c>
    </row>
    <row r="17" spans="1:17" x14ac:dyDescent="0.3">
      <c r="B17" s="133"/>
      <c r="C17" s="123"/>
      <c r="D17" s="123"/>
      <c r="E17" s="123"/>
      <c r="F17" s="134"/>
      <c r="G17" s="134"/>
      <c r="H17" s="134"/>
      <c r="I17" s="134"/>
      <c r="J17" s="123"/>
      <c r="K17" s="135"/>
      <c r="L17" s="136"/>
      <c r="M17" s="134"/>
      <c r="N17" s="137"/>
      <c r="O17" s="137"/>
    </row>
    <row r="18" spans="1:17" x14ac:dyDescent="0.3">
      <c r="B18" s="157" t="s">
        <v>155</v>
      </c>
      <c r="C18" s="157"/>
      <c r="D18" s="123"/>
      <c r="E18" s="123"/>
      <c r="F18" s="134"/>
      <c r="G18" s="134"/>
      <c r="H18" s="134"/>
      <c r="I18" s="134"/>
      <c r="J18" s="123"/>
      <c r="K18" s="135"/>
      <c r="L18" s="136"/>
      <c r="M18" s="134"/>
      <c r="N18" s="137"/>
      <c r="O18" s="137"/>
    </row>
    <row r="19" spans="1:17" x14ac:dyDescent="0.3">
      <c r="B19" s="97" t="s">
        <v>1</v>
      </c>
      <c r="C19" s="138">
        <v>12390</v>
      </c>
      <c r="D19" s="123"/>
      <c r="E19" s="123"/>
      <c r="F19" s="134"/>
      <c r="G19" s="134"/>
      <c r="H19" s="134"/>
      <c r="I19" s="134"/>
      <c r="J19" s="123"/>
      <c r="K19" s="135"/>
      <c r="L19" s="136"/>
      <c r="M19" s="134"/>
      <c r="N19" s="137"/>
      <c r="O19" s="137"/>
    </row>
    <row r="20" spans="1:17" x14ac:dyDescent="0.3">
      <c r="B20" s="105" t="s">
        <v>60</v>
      </c>
      <c r="C20" s="106">
        <v>3000</v>
      </c>
      <c r="D20" s="123"/>
      <c r="E20" s="123"/>
      <c r="F20" s="134"/>
      <c r="G20" s="134"/>
      <c r="H20" s="134"/>
      <c r="I20" s="134"/>
      <c r="J20" s="123"/>
      <c r="K20" s="135"/>
      <c r="L20" s="136"/>
      <c r="M20" s="134"/>
      <c r="N20" s="137"/>
      <c r="O20" s="137"/>
    </row>
    <row r="21" spans="1:17" x14ac:dyDescent="0.3">
      <c r="B21" s="105" t="s">
        <v>0</v>
      </c>
      <c r="C21" s="128">
        <f>ROUND((C19*C20),0)</f>
        <v>37170000</v>
      </c>
      <c r="D21" s="123"/>
      <c r="E21" s="123"/>
      <c r="F21" s="134"/>
      <c r="G21" s="134"/>
      <c r="H21" s="134"/>
      <c r="I21" s="134"/>
      <c r="J21" s="123"/>
      <c r="K21" s="135"/>
      <c r="L21" s="136"/>
      <c r="M21" s="134"/>
      <c r="N21" s="137"/>
      <c r="O21" s="137"/>
    </row>
    <row r="22" spans="1:17" x14ac:dyDescent="0.3">
      <c r="B22" s="133"/>
      <c r="C22" s="123"/>
      <c r="D22" s="123"/>
      <c r="E22" s="123"/>
      <c r="F22" s="134"/>
      <c r="G22" s="134"/>
      <c r="H22" s="134"/>
      <c r="I22" s="134"/>
      <c r="J22" s="123"/>
      <c r="K22" s="135"/>
      <c r="L22" s="136"/>
      <c r="M22" s="134"/>
      <c r="N22" s="137"/>
      <c r="O22" s="137"/>
    </row>
    <row r="23" spans="1:17" ht="22.5" customHeight="1" x14ac:dyDescent="0.3">
      <c r="B23" s="158" t="s">
        <v>156</v>
      </c>
      <c r="C23" s="159"/>
      <c r="D23" s="123"/>
      <c r="E23" s="123"/>
      <c r="F23" s="134"/>
      <c r="G23" s="134"/>
      <c r="H23" s="134"/>
      <c r="I23" s="134"/>
      <c r="J23" s="123"/>
      <c r="K23" s="134"/>
      <c r="L23" s="123"/>
      <c r="M23" s="134"/>
      <c r="N23" s="134"/>
      <c r="O23" s="134"/>
    </row>
    <row r="24" spans="1:17" x14ac:dyDescent="0.3">
      <c r="B24" s="97" t="s">
        <v>133</v>
      </c>
      <c r="C24" s="138">
        <v>0</v>
      </c>
      <c r="E24" s="139"/>
      <c r="F24" s="139"/>
      <c r="G24" s="140"/>
      <c r="H24" s="141"/>
      <c r="I24" s="141"/>
      <c r="L24" s="142"/>
    </row>
    <row r="25" spans="1:17" x14ac:dyDescent="0.3">
      <c r="B25" s="105" t="s">
        <v>60</v>
      </c>
      <c r="C25" s="106">
        <v>0</v>
      </c>
      <c r="D25" s="143"/>
      <c r="E25" s="48"/>
      <c r="F25" s="48"/>
      <c r="G25" s="135"/>
      <c r="H25" s="141"/>
      <c r="I25" s="141"/>
      <c r="L25" s="142"/>
    </row>
    <row r="26" spans="1:17" x14ac:dyDescent="0.3">
      <c r="B26" s="105" t="s">
        <v>0</v>
      </c>
      <c r="C26" s="128">
        <f>ROUND((C24*C25),0)</f>
        <v>0</v>
      </c>
      <c r="D26" s="144"/>
      <c r="E26" s="144"/>
      <c r="F26" s="142"/>
      <c r="H26" s="141"/>
      <c r="I26" s="141"/>
      <c r="L26" s="142"/>
      <c r="N26" s="96" t="s">
        <v>165</v>
      </c>
      <c r="O26" s="96" t="s">
        <v>166</v>
      </c>
      <c r="P26" s="39">
        <v>2540</v>
      </c>
      <c r="Q26" s="39" t="s">
        <v>167</v>
      </c>
    </row>
    <row r="27" spans="1:17" x14ac:dyDescent="0.3">
      <c r="B27" s="94"/>
      <c r="C27" s="145"/>
      <c r="D27" s="144"/>
      <c r="E27" s="144"/>
      <c r="F27" s="142"/>
      <c r="H27" s="141"/>
      <c r="I27" s="141"/>
      <c r="L27" s="142"/>
      <c r="N27" s="96" t="s">
        <v>168</v>
      </c>
      <c r="O27" s="96" t="s">
        <v>169</v>
      </c>
      <c r="P27" s="39">
        <v>2230</v>
      </c>
      <c r="Q27" s="39" t="s">
        <v>167</v>
      </c>
    </row>
    <row r="28" spans="1:17" x14ac:dyDescent="0.3">
      <c r="C28" s="144" t="s">
        <v>157</v>
      </c>
      <c r="D28" s="144"/>
      <c r="E28" s="144"/>
      <c r="F28" s="142"/>
      <c r="H28" s="141"/>
      <c r="I28" s="141"/>
      <c r="L28" s="142"/>
      <c r="N28" s="96" t="s">
        <v>165</v>
      </c>
      <c r="O28" s="96" t="s">
        <v>170</v>
      </c>
      <c r="P28" s="39">
        <v>50</v>
      </c>
      <c r="Q28" s="39" t="s">
        <v>167</v>
      </c>
    </row>
    <row r="29" spans="1:17" x14ac:dyDescent="0.3">
      <c r="B29" s="146" t="s">
        <v>129</v>
      </c>
      <c r="C29" s="101">
        <f>C4</f>
        <v>74340000</v>
      </c>
      <c r="D29" s="145"/>
      <c r="E29" s="145"/>
      <c r="F29" s="145"/>
      <c r="G29" s="145">
        <v>12390</v>
      </c>
      <c r="H29" s="104">
        <v>8000</v>
      </c>
      <c r="I29" s="104">
        <f>G29*H29</f>
        <v>99120000</v>
      </c>
      <c r="L29" s="40"/>
    </row>
    <row r="30" spans="1:17" x14ac:dyDescent="0.3">
      <c r="B30" s="146" t="s">
        <v>139</v>
      </c>
      <c r="C30" s="101">
        <f>N16</f>
        <v>24780000</v>
      </c>
      <c r="D30" s="145"/>
      <c r="E30" s="145"/>
      <c r="F30" s="145"/>
      <c r="G30" s="145"/>
      <c r="H30" s="104"/>
      <c r="I30" s="104"/>
      <c r="L30" s="104"/>
    </row>
    <row r="31" spans="1:17" x14ac:dyDescent="0.3">
      <c r="B31" s="146" t="s">
        <v>158</v>
      </c>
      <c r="C31" s="101">
        <f>C21</f>
        <v>37170000</v>
      </c>
      <c r="D31" s="145"/>
      <c r="E31" s="145"/>
      <c r="F31" s="145"/>
      <c r="G31" s="145"/>
      <c r="H31" s="104"/>
      <c r="I31" s="104"/>
      <c r="L31" s="104"/>
    </row>
    <row r="32" spans="1:17" x14ac:dyDescent="0.3">
      <c r="A32" s="39"/>
      <c r="B32" s="146" t="s">
        <v>159</v>
      </c>
      <c r="C32" s="101">
        <f>C26</f>
        <v>0</v>
      </c>
      <c r="D32" s="145"/>
      <c r="E32" s="145"/>
      <c r="F32" s="145"/>
      <c r="G32" s="145"/>
      <c r="H32" s="104"/>
      <c r="I32" s="104"/>
      <c r="L32" s="104"/>
    </row>
    <row r="33" spans="1:15" x14ac:dyDescent="0.3">
      <c r="A33" s="39"/>
      <c r="B33" s="95" t="s">
        <v>160</v>
      </c>
      <c r="C33" s="147">
        <f>C29+C30+C31+C32</f>
        <v>136290000</v>
      </c>
      <c r="D33" s="40"/>
      <c r="F33" s="40"/>
      <c r="J33">
        <v>3097.5</v>
      </c>
      <c r="K33">
        <v>5333</v>
      </c>
      <c r="L33" s="5">
        <f>MROUND(J33*K33,1)</f>
        <v>16518968</v>
      </c>
    </row>
    <row r="34" spans="1:15" x14ac:dyDescent="0.3">
      <c r="A34" s="39"/>
      <c r="B34" s="95" t="s">
        <v>161</v>
      </c>
      <c r="C34" s="147">
        <f>MROUND(C33*90%,1)</f>
        <v>122661000</v>
      </c>
      <c r="D34" s="104"/>
      <c r="F34" s="40"/>
      <c r="H34" s="148"/>
      <c r="I34" s="148"/>
      <c r="J34">
        <v>9292.5</v>
      </c>
      <c r="K34">
        <v>4747</v>
      </c>
      <c r="L34" s="5">
        <f>MROUND(J34*K34,1)</f>
        <v>44111498</v>
      </c>
    </row>
    <row r="35" spans="1:15" x14ac:dyDescent="0.3">
      <c r="A35" s="39"/>
      <c r="B35" s="95" t="s">
        <v>162</v>
      </c>
      <c r="C35" s="147">
        <f>MROUND(C33*80%,1)</f>
        <v>109032000</v>
      </c>
      <c r="D35" s="104"/>
      <c r="F35" s="40"/>
      <c r="H35" s="148"/>
      <c r="I35" s="148"/>
      <c r="J35" s="5">
        <f>SUM(J33:J34)</f>
        <v>12390</v>
      </c>
      <c r="K35" s="5"/>
      <c r="L35" s="5">
        <f>SUM(L33:L34)</f>
        <v>60630466</v>
      </c>
    </row>
    <row r="36" spans="1:15" x14ac:dyDescent="0.3">
      <c r="A36" s="39"/>
      <c r="B36" s="146" t="s">
        <v>163</v>
      </c>
      <c r="C36" s="101">
        <f>O16</f>
        <v>24780000</v>
      </c>
      <c r="D36" s="155">
        <f>C36*0.85</f>
        <v>21063000</v>
      </c>
      <c r="O36" s="149"/>
    </row>
    <row r="37" spans="1:15" x14ac:dyDescent="0.3">
      <c r="A37" s="39"/>
      <c r="B37" s="95" t="s">
        <v>164</v>
      </c>
      <c r="C37" s="102">
        <f>MROUND(C36*0.85,1)</f>
        <v>21063000</v>
      </c>
      <c r="O37" s="149"/>
    </row>
    <row r="38" spans="1:15" x14ac:dyDescent="0.3">
      <c r="A38" s="39"/>
      <c r="O38" s="149"/>
    </row>
    <row r="39" spans="1:15" x14ac:dyDescent="0.3">
      <c r="A39" s="39"/>
      <c r="L39" s="150"/>
      <c r="O39" s="149"/>
    </row>
    <row r="40" spans="1:15" x14ac:dyDescent="0.3">
      <c r="A40" s="39"/>
      <c r="L40" s="150"/>
      <c r="O40" s="149"/>
    </row>
    <row r="41" spans="1:15" x14ac:dyDescent="0.3">
      <c r="A41" s="39"/>
      <c r="H41" s="148"/>
      <c r="I41" s="148"/>
      <c r="L41" s="150"/>
      <c r="O41" s="149"/>
    </row>
    <row r="42" spans="1:15" x14ac:dyDescent="0.3">
      <c r="A42" s="39"/>
      <c r="L42" s="150"/>
      <c r="O42" s="149"/>
    </row>
    <row r="43" spans="1:15" x14ac:dyDescent="0.3">
      <c r="A43" s="39"/>
      <c r="L43" s="150"/>
      <c r="O43" s="149"/>
    </row>
    <row r="44" spans="1:15" x14ac:dyDescent="0.3">
      <c r="A44" s="39"/>
      <c r="L44" s="150"/>
      <c r="O44" s="149"/>
    </row>
    <row r="45" spans="1:15" x14ac:dyDescent="0.3">
      <c r="A45" s="39"/>
      <c r="L45" s="150"/>
      <c r="O45" s="149"/>
    </row>
    <row r="46" spans="1:15" x14ac:dyDescent="0.3">
      <c r="A46" s="39"/>
    </row>
    <row r="47" spans="1:15" x14ac:dyDescent="0.3">
      <c r="A47" s="39"/>
    </row>
    <row r="48" spans="1:15" x14ac:dyDescent="0.3">
      <c r="A48" s="39"/>
      <c r="B48" s="39"/>
    </row>
    <row r="49" spans="1:10" x14ac:dyDescent="0.3">
      <c r="A49" s="39"/>
      <c r="B49" s="39"/>
    </row>
    <row r="50" spans="1:10" x14ac:dyDescent="0.3">
      <c r="A50" s="39"/>
      <c r="B50" s="39"/>
    </row>
    <row r="51" spans="1:10" x14ac:dyDescent="0.3">
      <c r="A51" s="39"/>
      <c r="B51" s="39"/>
    </row>
    <row r="52" spans="1:10" x14ac:dyDescent="0.3">
      <c r="A52" s="39"/>
      <c r="B52" s="39"/>
    </row>
    <row r="53" spans="1:10" x14ac:dyDescent="0.3">
      <c r="A53" s="39"/>
      <c r="B53" s="39"/>
    </row>
    <row r="54" spans="1:10" x14ac:dyDescent="0.3">
      <c r="A54" s="39"/>
      <c r="B54" s="39"/>
    </row>
    <row r="55" spans="1:10" x14ac:dyDescent="0.3">
      <c r="A55" s="39"/>
      <c r="B55" s="39"/>
    </row>
    <row r="56" spans="1:10" x14ac:dyDescent="0.3">
      <c r="A56" s="39"/>
      <c r="B56" s="39"/>
    </row>
    <row r="57" spans="1:10" x14ac:dyDescent="0.3">
      <c r="A57" s="39"/>
      <c r="B57" s="39"/>
      <c r="F57" s="151"/>
      <c r="G57" s="151"/>
      <c r="H57" s="151"/>
      <c r="I57" s="151"/>
      <c r="J57" s="95"/>
    </row>
    <row r="58" spans="1:10" x14ac:dyDescent="0.3">
      <c r="A58" s="39"/>
      <c r="B58" s="39"/>
      <c r="F58" s="149"/>
      <c r="G58" s="39"/>
      <c r="H58" s="149"/>
      <c r="I58" s="149"/>
    </row>
    <row r="59" spans="1:10" x14ac:dyDescent="0.3">
      <c r="A59" s="39"/>
      <c r="B59" s="39"/>
      <c r="F59" s="149"/>
      <c r="G59" s="149"/>
      <c r="H59" s="152"/>
      <c r="I59" s="152"/>
    </row>
    <row r="60" spans="1:10" x14ac:dyDescent="0.3">
      <c r="A60" s="39"/>
      <c r="B60" s="39"/>
      <c r="F60" s="149"/>
      <c r="G60" s="149"/>
      <c r="H60" s="149"/>
      <c r="I60" s="149"/>
    </row>
    <row r="61" spans="1:10" x14ac:dyDescent="0.3">
      <c r="A61" s="39"/>
      <c r="B61" s="39"/>
      <c r="F61" s="149"/>
      <c r="G61" s="153"/>
      <c r="H61" s="149"/>
      <c r="I61" s="149"/>
    </row>
    <row r="62" spans="1:10" x14ac:dyDescent="0.3">
      <c r="A62" s="39"/>
      <c r="B62" s="39"/>
      <c r="F62" s="149"/>
      <c r="G62" s="149"/>
      <c r="H62" s="149"/>
      <c r="I62" s="149"/>
    </row>
    <row r="63" spans="1:10" x14ac:dyDescent="0.3">
      <c r="A63" s="39"/>
      <c r="B63" s="39"/>
      <c r="F63" s="149"/>
      <c r="G63" s="149"/>
      <c r="H63" s="149"/>
      <c r="I63" s="149"/>
    </row>
    <row r="64" spans="1:10" x14ac:dyDescent="0.3">
      <c r="A64" s="39"/>
      <c r="B64" s="39"/>
      <c r="F64" s="149"/>
      <c r="G64" s="149"/>
      <c r="H64" s="149"/>
      <c r="I64" s="149"/>
    </row>
    <row r="65" spans="1:9" x14ac:dyDescent="0.3">
      <c r="A65" s="39"/>
      <c r="B65" s="39"/>
      <c r="F65" s="149"/>
      <c r="G65" s="149"/>
      <c r="H65" s="149"/>
      <c r="I65" s="149"/>
    </row>
    <row r="66" spans="1:9" x14ac:dyDescent="0.3">
      <c r="A66" s="39"/>
      <c r="B66" s="39"/>
      <c r="F66" s="149"/>
      <c r="G66" s="149"/>
      <c r="H66" s="149"/>
      <c r="I66" s="149"/>
    </row>
    <row r="67" spans="1:9" x14ac:dyDescent="0.3">
      <c r="A67" s="39"/>
      <c r="B67" s="39"/>
      <c r="F67" s="149"/>
      <c r="G67" s="149"/>
      <c r="H67" s="149"/>
      <c r="I67" s="149"/>
    </row>
    <row r="68" spans="1:9" x14ac:dyDescent="0.3">
      <c r="A68" s="39"/>
      <c r="B68" s="39"/>
    </row>
    <row r="69" spans="1:9" x14ac:dyDescent="0.3">
      <c r="A69" s="39"/>
      <c r="B69" s="39"/>
    </row>
    <row r="70" spans="1:9" x14ac:dyDescent="0.3">
      <c r="A70" s="39"/>
      <c r="B70" s="39"/>
    </row>
    <row r="71" spans="1:9" x14ac:dyDescent="0.3">
      <c r="A71" s="39"/>
      <c r="B71" s="39"/>
    </row>
    <row r="72" spans="1:9" x14ac:dyDescent="0.3">
      <c r="A72" s="39"/>
      <c r="B72" s="39"/>
    </row>
    <row r="73" spans="1:9" x14ac:dyDescent="0.3">
      <c r="A73" s="39"/>
      <c r="B73" s="39"/>
      <c r="F73" s="154"/>
    </row>
    <row r="74" spans="1:9" x14ac:dyDescent="0.3">
      <c r="A74" s="39"/>
      <c r="B74" s="39"/>
      <c r="F74" s="154"/>
    </row>
    <row r="75" spans="1:9" x14ac:dyDescent="0.3">
      <c r="A75" s="39"/>
      <c r="B75" s="39"/>
      <c r="F75" s="154"/>
    </row>
    <row r="76" spans="1:9" x14ac:dyDescent="0.3">
      <c r="A76" s="39"/>
      <c r="B76" s="39"/>
      <c r="F76" s="154"/>
    </row>
    <row r="77" spans="1:9" x14ac:dyDescent="0.3">
      <c r="A77" s="39"/>
      <c r="B77" s="39"/>
      <c r="F77" s="154"/>
    </row>
    <row r="78" spans="1:9" x14ac:dyDescent="0.3">
      <c r="A78" s="39"/>
      <c r="B78" s="39"/>
      <c r="F78" s="154"/>
    </row>
    <row r="79" spans="1:9" x14ac:dyDescent="0.3">
      <c r="A79" s="39"/>
      <c r="B79" s="39"/>
      <c r="F79" s="154"/>
    </row>
    <row r="80" spans="1:9" x14ac:dyDescent="0.3">
      <c r="A80" s="39"/>
      <c r="B80" s="39"/>
      <c r="F80" s="154"/>
    </row>
    <row r="81" spans="1:6" x14ac:dyDescent="0.3">
      <c r="A81" s="39"/>
      <c r="B81" s="39"/>
      <c r="F81" s="154"/>
    </row>
    <row r="82" spans="1:6" x14ac:dyDescent="0.3">
      <c r="A82" s="39"/>
      <c r="B82" s="39"/>
      <c r="F82" s="154"/>
    </row>
    <row r="83" spans="1:6" x14ac:dyDescent="0.3">
      <c r="A83" s="39"/>
      <c r="B83" s="39"/>
    </row>
    <row r="84" spans="1:6" x14ac:dyDescent="0.3">
      <c r="A84" s="39"/>
      <c r="B84" s="39"/>
    </row>
    <row r="85" spans="1:6" x14ac:dyDescent="0.3">
      <c r="A85" s="39"/>
      <c r="B85" s="39"/>
    </row>
    <row r="86" spans="1:6" x14ac:dyDescent="0.3">
      <c r="A86" s="39"/>
      <c r="B86" s="39"/>
    </row>
    <row r="87" spans="1:6" x14ac:dyDescent="0.3">
      <c r="A87" s="39"/>
      <c r="B87" s="39"/>
    </row>
    <row r="88" spans="1:6" x14ac:dyDescent="0.3">
      <c r="A88" s="39"/>
      <c r="B88" s="39"/>
    </row>
    <row r="89" spans="1:6" x14ac:dyDescent="0.3">
      <c r="A89" s="39"/>
      <c r="B89" s="39"/>
    </row>
    <row r="90" spans="1:6" x14ac:dyDescent="0.3">
      <c r="A90" s="39"/>
      <c r="B90" s="39"/>
    </row>
    <row r="91" spans="1:6" x14ac:dyDescent="0.3">
      <c r="A91" s="39"/>
      <c r="B91" s="39"/>
    </row>
    <row r="92" spans="1:6" x14ac:dyDescent="0.3">
      <c r="A92" s="39"/>
      <c r="B92" s="39"/>
    </row>
    <row r="93" spans="1:6" x14ac:dyDescent="0.3">
      <c r="A93" s="39"/>
      <c r="B93" s="39"/>
    </row>
    <row r="94" spans="1:6" x14ac:dyDescent="0.3">
      <c r="A94" s="39"/>
      <c r="B94" s="39"/>
    </row>
    <row r="95" spans="1:6" x14ac:dyDescent="0.3">
      <c r="A95" s="39"/>
      <c r="B95" s="39"/>
    </row>
    <row r="96" spans="1:6" x14ac:dyDescent="0.3">
      <c r="A96" s="39"/>
      <c r="B96" s="39"/>
    </row>
    <row r="97" spans="1:2" x14ac:dyDescent="0.3">
      <c r="A97" s="39"/>
      <c r="B97" s="39"/>
    </row>
    <row r="98" spans="1:2" x14ac:dyDescent="0.3">
      <c r="A98" s="39"/>
      <c r="B98" s="39"/>
    </row>
    <row r="99" spans="1:2" x14ac:dyDescent="0.3">
      <c r="A99" s="39"/>
      <c r="B99" s="39"/>
    </row>
    <row r="100" spans="1:2" x14ac:dyDescent="0.3">
      <c r="A100" s="39"/>
      <c r="B100" s="39"/>
    </row>
    <row r="101" spans="1:2" x14ac:dyDescent="0.3">
      <c r="A101" s="39"/>
      <c r="B101" s="39"/>
    </row>
    <row r="102" spans="1:2" x14ac:dyDescent="0.3">
      <c r="A102" s="39"/>
      <c r="B102" s="39"/>
    </row>
    <row r="103" spans="1:2" x14ac:dyDescent="0.3">
      <c r="A103" s="39"/>
      <c r="B103" s="39"/>
    </row>
    <row r="104" spans="1:2" x14ac:dyDescent="0.3">
      <c r="A104" s="39"/>
      <c r="B104" s="39"/>
    </row>
    <row r="105" spans="1:2" x14ac:dyDescent="0.3">
      <c r="A105" s="39"/>
      <c r="B105" s="39"/>
    </row>
    <row r="106" spans="1:2" x14ac:dyDescent="0.3">
      <c r="A106" s="39"/>
      <c r="B106" s="39"/>
    </row>
    <row r="107" spans="1:2" x14ac:dyDescent="0.3">
      <c r="A107" s="39"/>
      <c r="B107" s="39"/>
    </row>
    <row r="108" spans="1:2" x14ac:dyDescent="0.3">
      <c r="A108" s="39"/>
      <c r="B108" s="39"/>
    </row>
    <row r="109" spans="1:2" x14ac:dyDescent="0.3">
      <c r="A109" s="39"/>
      <c r="B109" s="39"/>
    </row>
    <row r="110" spans="1:2" x14ac:dyDescent="0.3">
      <c r="A110" s="39"/>
      <c r="B110" s="39"/>
    </row>
    <row r="111" spans="1:2" x14ac:dyDescent="0.3">
      <c r="A111" s="39"/>
      <c r="B111" s="39"/>
    </row>
    <row r="112" spans="1:2" x14ac:dyDescent="0.3">
      <c r="A112" s="39"/>
      <c r="B112" s="39"/>
    </row>
    <row r="113" spans="1:2" x14ac:dyDescent="0.3">
      <c r="A113" s="39"/>
      <c r="B113" s="39"/>
    </row>
    <row r="114" spans="1:2" x14ac:dyDescent="0.3">
      <c r="A114" s="39"/>
      <c r="B114" s="39"/>
    </row>
    <row r="115" spans="1:2" x14ac:dyDescent="0.3">
      <c r="A115" s="39"/>
      <c r="B115" s="39"/>
    </row>
    <row r="116" spans="1:2" x14ac:dyDescent="0.3">
      <c r="A116" s="39"/>
      <c r="B116" s="39"/>
    </row>
    <row r="117" spans="1:2" x14ac:dyDescent="0.3">
      <c r="A117" s="39"/>
      <c r="B117" s="39"/>
    </row>
    <row r="118" spans="1:2" x14ac:dyDescent="0.3">
      <c r="A118" s="39"/>
      <c r="B118" s="39"/>
    </row>
    <row r="119" spans="1:2" x14ac:dyDescent="0.3">
      <c r="A119" s="39"/>
      <c r="B119" s="39"/>
    </row>
    <row r="120" spans="1:2" x14ac:dyDescent="0.3">
      <c r="A120" s="39"/>
      <c r="B120" s="39"/>
    </row>
    <row r="121" spans="1:2" x14ac:dyDescent="0.3">
      <c r="A121" s="39"/>
      <c r="B121" s="39"/>
    </row>
    <row r="122" spans="1:2" x14ac:dyDescent="0.3">
      <c r="A122" s="39"/>
      <c r="B122" s="39"/>
    </row>
    <row r="123" spans="1:2" x14ac:dyDescent="0.3">
      <c r="A123" s="39"/>
      <c r="B123" s="39"/>
    </row>
    <row r="124" spans="1:2" x14ac:dyDescent="0.3">
      <c r="A124" s="39"/>
      <c r="B124" s="39"/>
    </row>
    <row r="125" spans="1:2" x14ac:dyDescent="0.3">
      <c r="A125" s="39"/>
      <c r="B125" s="39"/>
    </row>
    <row r="126" spans="1:2" x14ac:dyDescent="0.3">
      <c r="A126" s="39"/>
      <c r="B126" s="39"/>
    </row>
    <row r="127" spans="1:2" x14ac:dyDescent="0.3">
      <c r="A127" s="39"/>
      <c r="B127" s="39"/>
    </row>
    <row r="128" spans="1:2" x14ac:dyDescent="0.3">
      <c r="A128" s="39"/>
      <c r="B128" s="39"/>
    </row>
    <row r="129" spans="1:2" x14ac:dyDescent="0.3">
      <c r="A129" s="39"/>
      <c r="B129" s="39"/>
    </row>
    <row r="130" spans="1:2" x14ac:dyDescent="0.3">
      <c r="A130" s="39"/>
      <c r="B130" s="39"/>
    </row>
    <row r="131" spans="1:2" x14ac:dyDescent="0.3">
      <c r="A131" s="39"/>
      <c r="B131" s="39"/>
    </row>
    <row r="132" spans="1:2" x14ac:dyDescent="0.3">
      <c r="A132" s="39"/>
      <c r="B132" s="39"/>
    </row>
    <row r="133" spans="1:2" x14ac:dyDescent="0.3">
      <c r="A133" s="39"/>
      <c r="B133" s="39"/>
    </row>
    <row r="134" spans="1:2" x14ac:dyDescent="0.3">
      <c r="A134" s="39"/>
      <c r="B134" s="39"/>
    </row>
    <row r="135" spans="1:2" x14ac:dyDescent="0.3">
      <c r="A135" s="39"/>
      <c r="B135" s="39"/>
    </row>
    <row r="136" spans="1:2" x14ac:dyDescent="0.3">
      <c r="A136" s="39"/>
      <c r="B136" s="39"/>
    </row>
    <row r="137" spans="1:2" x14ac:dyDescent="0.3">
      <c r="A137" s="39"/>
      <c r="B137" s="39"/>
    </row>
    <row r="138" spans="1:2" x14ac:dyDescent="0.3">
      <c r="A138" s="39"/>
      <c r="B138" s="39"/>
    </row>
    <row r="139" spans="1:2" x14ac:dyDescent="0.3">
      <c r="A139" s="39"/>
      <c r="B139" s="39"/>
    </row>
    <row r="140" spans="1:2" x14ac:dyDescent="0.3">
      <c r="A140" s="39"/>
      <c r="B140" s="39"/>
    </row>
    <row r="141" spans="1:2" x14ac:dyDescent="0.3">
      <c r="A141" s="39"/>
      <c r="B141" s="39"/>
    </row>
    <row r="142" spans="1:2" x14ac:dyDescent="0.3">
      <c r="A142" s="39"/>
      <c r="B142" s="39"/>
    </row>
    <row r="143" spans="1:2" x14ac:dyDescent="0.3">
      <c r="A143" s="39"/>
      <c r="B143" s="39"/>
    </row>
    <row r="144" spans="1:2" x14ac:dyDescent="0.3">
      <c r="A144" s="39"/>
      <c r="B144" s="39"/>
    </row>
    <row r="145" spans="1:2" x14ac:dyDescent="0.3">
      <c r="A145" s="39"/>
      <c r="B145" s="39"/>
    </row>
    <row r="146" spans="1:2" x14ac:dyDescent="0.3">
      <c r="A146" s="39"/>
      <c r="B146" s="39"/>
    </row>
    <row r="147" spans="1:2" x14ac:dyDescent="0.3">
      <c r="A147" s="39"/>
      <c r="B147" s="39"/>
    </row>
    <row r="148" spans="1:2" x14ac:dyDescent="0.3">
      <c r="A148" s="39"/>
      <c r="B148" s="39"/>
    </row>
    <row r="149" spans="1:2" x14ac:dyDescent="0.3">
      <c r="A149" s="39"/>
      <c r="B149" s="39"/>
    </row>
    <row r="150" spans="1:2" x14ac:dyDescent="0.3">
      <c r="A150" s="39"/>
      <c r="B150" s="39"/>
    </row>
    <row r="151" spans="1:2" x14ac:dyDescent="0.3">
      <c r="A151" s="39"/>
      <c r="B151" s="39"/>
    </row>
    <row r="152" spans="1:2" x14ac:dyDescent="0.3">
      <c r="A152" s="39"/>
      <c r="B152" s="39"/>
    </row>
    <row r="153" spans="1:2" x14ac:dyDescent="0.3">
      <c r="A153" s="39"/>
      <c r="B153" s="39"/>
    </row>
    <row r="154" spans="1:2" x14ac:dyDescent="0.3">
      <c r="A154" s="39"/>
      <c r="B154" s="39"/>
    </row>
    <row r="155" spans="1:2" x14ac:dyDescent="0.3">
      <c r="A155" s="39"/>
      <c r="B155" s="39"/>
    </row>
    <row r="156" spans="1:2" x14ac:dyDescent="0.3">
      <c r="A156" s="39"/>
      <c r="B156" s="39"/>
    </row>
    <row r="157" spans="1:2" x14ac:dyDescent="0.3">
      <c r="A157" s="39"/>
      <c r="B157" s="39"/>
    </row>
    <row r="158" spans="1:2" x14ac:dyDescent="0.3">
      <c r="A158" s="39"/>
      <c r="B158" s="39"/>
    </row>
    <row r="159" spans="1:2" x14ac:dyDescent="0.3">
      <c r="A159" s="39"/>
      <c r="B159" s="39"/>
    </row>
    <row r="160" spans="1:2" x14ac:dyDescent="0.3">
      <c r="A160" s="39"/>
      <c r="B160" s="39"/>
    </row>
    <row r="161" spans="1:2" x14ac:dyDescent="0.3">
      <c r="A161" s="39"/>
      <c r="B161" s="39"/>
    </row>
    <row r="162" spans="1:2" x14ac:dyDescent="0.3">
      <c r="A162" s="39"/>
      <c r="B162" s="39"/>
    </row>
    <row r="163" spans="1:2" x14ac:dyDescent="0.3">
      <c r="A163" s="39"/>
      <c r="B163" s="39"/>
    </row>
    <row r="164" spans="1:2" x14ac:dyDescent="0.3">
      <c r="A164" s="39"/>
      <c r="B164" s="39"/>
    </row>
    <row r="165" spans="1:2" x14ac:dyDescent="0.3">
      <c r="A165" s="39"/>
      <c r="B165" s="39"/>
    </row>
    <row r="166" spans="1:2" x14ac:dyDescent="0.3">
      <c r="A166" s="39"/>
      <c r="B166" s="39"/>
    </row>
    <row r="167" spans="1:2" x14ac:dyDescent="0.3">
      <c r="A167" s="39"/>
      <c r="B167" s="39"/>
    </row>
    <row r="168" spans="1:2" x14ac:dyDescent="0.3">
      <c r="A168" s="39"/>
      <c r="B168" s="39"/>
    </row>
    <row r="169" spans="1:2" x14ac:dyDescent="0.3">
      <c r="A169" s="39"/>
      <c r="B169" s="39"/>
    </row>
    <row r="170" spans="1:2" x14ac:dyDescent="0.3">
      <c r="A170" s="39"/>
      <c r="B170" s="39"/>
    </row>
    <row r="171" spans="1:2" x14ac:dyDescent="0.3">
      <c r="A171" s="39"/>
      <c r="B171" s="39"/>
    </row>
    <row r="172" spans="1:2" x14ac:dyDescent="0.3">
      <c r="A172" s="39"/>
      <c r="B172" s="39"/>
    </row>
    <row r="173" spans="1:2" x14ac:dyDescent="0.3">
      <c r="A173" s="39"/>
      <c r="B173" s="39"/>
    </row>
  </sheetData>
  <mergeCells count="2">
    <mergeCell ref="B18:C18"/>
    <mergeCell ref="B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Depreciation</vt:lpstr>
      <vt:lpstr>Site Measurement</vt:lpstr>
      <vt:lpstr>Calculation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akhilesh Yadav</cp:lastModifiedBy>
  <cp:lastPrinted>2019-11-05T06:14:02Z</cp:lastPrinted>
  <dcterms:created xsi:type="dcterms:W3CDTF">2018-02-17T10:36:41Z</dcterms:created>
  <dcterms:modified xsi:type="dcterms:W3CDTF">2023-09-08T06:17:18Z</dcterms:modified>
</cp:coreProperties>
</file>