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CD58C94-4953-47F4-A12D-E7390EDA7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J5" i="1"/>
  <c r="K5" i="1"/>
  <c r="I6" i="1"/>
  <c r="J6" i="1"/>
  <c r="K6" i="1"/>
  <c r="I8" i="1"/>
  <c r="J8" i="1"/>
  <c r="K8" i="1"/>
  <c r="I10" i="1"/>
  <c r="I11" i="1" s="1"/>
  <c r="I12" i="1" s="1"/>
  <c r="I13" i="1" s="1"/>
  <c r="J10" i="1"/>
  <c r="K10" i="1"/>
  <c r="J11" i="1"/>
  <c r="K11" i="1"/>
  <c r="I14" i="1"/>
  <c r="J14" i="1"/>
  <c r="K14" i="1"/>
  <c r="I21" i="1"/>
  <c r="J21" i="1"/>
  <c r="K21" i="1"/>
  <c r="K12" i="1" l="1"/>
  <c r="K13" i="1" s="1"/>
  <c r="K15" i="1" s="1"/>
  <c r="K18" i="1" s="1"/>
  <c r="J12" i="1"/>
  <c r="J13" i="1" s="1"/>
  <c r="J15" i="1" s="1"/>
  <c r="J18" i="1" s="1"/>
  <c r="I15" i="1"/>
  <c r="I18" i="1" s="1"/>
  <c r="J20" i="1" l="1"/>
  <c r="J19" i="1"/>
  <c r="K19" i="1"/>
  <c r="K20" i="1"/>
  <c r="I20" i="1"/>
  <c r="I19" i="1"/>
  <c r="H22" i="1" l="1"/>
  <c r="G22" i="1"/>
  <c r="F22" i="1"/>
  <c r="E22" i="1"/>
  <c r="J24" i="1"/>
  <c r="J27" i="1"/>
  <c r="J26" i="1"/>
  <c r="C21" i="1"/>
  <c r="C24" i="1"/>
  <c r="C14" i="1" l="1"/>
  <c r="C11" i="1"/>
  <c r="C10" i="1"/>
  <c r="C8" i="1"/>
  <c r="C6" i="1"/>
  <c r="C12" i="1" s="1"/>
  <c r="C13" i="1" s="1"/>
  <c r="C5" i="1"/>
  <c r="C15" i="1" l="1"/>
  <c r="C18" i="1" s="1"/>
  <c r="N21" i="1"/>
  <c r="M21" i="1"/>
  <c r="H21" i="1"/>
  <c r="G21" i="1"/>
  <c r="F21" i="1"/>
  <c r="E21" i="1"/>
  <c r="D21" i="1"/>
  <c r="B21" i="1"/>
  <c r="N24" i="1"/>
  <c r="M24" i="1"/>
  <c r="L24" i="1"/>
  <c r="K24" i="1"/>
  <c r="I24" i="1"/>
  <c r="D24" i="1"/>
  <c r="B24" i="1"/>
  <c r="L21" i="1"/>
  <c r="C22" i="1" l="1"/>
  <c r="C20" i="1"/>
  <c r="C19" i="1"/>
  <c r="N10" i="1"/>
  <c r="N11" i="1" s="1"/>
  <c r="M10" i="1"/>
  <c r="M11" i="1" s="1"/>
  <c r="M12" i="1" s="1"/>
  <c r="N8" i="1"/>
  <c r="M8" i="1"/>
  <c r="N6" i="1"/>
  <c r="M6" i="1"/>
  <c r="M13" i="1" s="1"/>
  <c r="N5" i="1"/>
  <c r="N14" i="1" s="1"/>
  <c r="M5" i="1"/>
  <c r="M14" i="1" s="1"/>
  <c r="M15" i="1" l="1"/>
  <c r="M18" i="1" s="1"/>
  <c r="N12" i="1"/>
  <c r="N13" i="1" s="1"/>
  <c r="N15" i="1" s="1"/>
  <c r="N18" i="1" s="1"/>
  <c r="N20" i="1" s="1"/>
  <c r="L10" i="1"/>
  <c r="L11" i="1" s="1"/>
  <c r="L8" i="1"/>
  <c r="L6" i="1"/>
  <c r="L5" i="1"/>
  <c r="L14" i="1" s="1"/>
  <c r="N22" i="1" l="1"/>
  <c r="N19" i="1"/>
  <c r="M20" i="1"/>
  <c r="M19" i="1"/>
  <c r="M22" i="1"/>
  <c r="L12" i="1"/>
  <c r="L13" i="1" s="1"/>
  <c r="L15" i="1" s="1"/>
  <c r="L18" i="1" s="1"/>
  <c r="I22" i="1" l="1"/>
  <c r="L22" i="1"/>
  <c r="L20" i="1"/>
  <c r="L19" i="1"/>
  <c r="J22" i="1"/>
  <c r="K22" i="1"/>
  <c r="G11" i="1" l="1"/>
  <c r="H10" i="1"/>
  <c r="H11" i="1" s="1"/>
  <c r="G10" i="1"/>
  <c r="F10" i="1"/>
  <c r="F11" i="1" s="1"/>
  <c r="E10" i="1"/>
  <c r="E11" i="1" s="1"/>
  <c r="H8" i="1"/>
  <c r="G8" i="1"/>
  <c r="F8" i="1"/>
  <c r="E8" i="1"/>
  <c r="H6" i="1"/>
  <c r="G6" i="1"/>
  <c r="F6" i="1"/>
  <c r="E6" i="1"/>
  <c r="H5" i="1"/>
  <c r="H14" i="1" s="1"/>
  <c r="G5" i="1"/>
  <c r="G14" i="1" s="1"/>
  <c r="F5" i="1"/>
  <c r="F14" i="1" s="1"/>
  <c r="E5" i="1"/>
  <c r="E14" i="1" s="1"/>
  <c r="D10" i="1"/>
  <c r="D11" i="1" s="1"/>
  <c r="D8" i="1"/>
  <c r="D6" i="1"/>
  <c r="D5" i="1"/>
  <c r="D14" i="1" s="1"/>
  <c r="B10" i="1"/>
  <c r="B11" i="1" s="1"/>
  <c r="B8" i="1"/>
  <c r="B6" i="1"/>
  <c r="B5" i="1"/>
  <c r="B14" i="1" s="1"/>
  <c r="B12" i="1" l="1"/>
  <c r="B13" i="1" s="1"/>
  <c r="B15" i="1" s="1"/>
  <c r="B18" i="1" s="1"/>
  <c r="E12" i="1"/>
  <c r="E13" i="1" s="1"/>
  <c r="E15" i="1" s="1"/>
  <c r="E18" i="1" s="1"/>
  <c r="E20" i="1" s="1"/>
  <c r="D12" i="1"/>
  <c r="D13" i="1" s="1"/>
  <c r="D15" i="1" s="1"/>
  <c r="D18" i="1" s="1"/>
  <c r="F12" i="1"/>
  <c r="F13" i="1" s="1"/>
  <c r="G12" i="1"/>
  <c r="G13" i="1" s="1"/>
  <c r="F15" i="1"/>
  <c r="F18" i="1" s="1"/>
  <c r="G15" i="1"/>
  <c r="G18" i="1" s="1"/>
  <c r="G19" i="1" s="1"/>
  <c r="H12" i="1"/>
  <c r="H13" i="1" s="1"/>
  <c r="H15" i="1" s="1"/>
  <c r="H18" i="1" s="1"/>
  <c r="B22" i="1" l="1"/>
  <c r="O18" i="1"/>
  <c r="E19" i="1"/>
  <c r="H19" i="1"/>
  <c r="H20" i="1"/>
  <c r="G20" i="1"/>
  <c r="F19" i="1"/>
  <c r="F20" i="1"/>
  <c r="D20" i="1"/>
  <c r="D19" i="1"/>
  <c r="D22" i="1"/>
  <c r="B20" i="1"/>
  <c r="B19" i="1"/>
</calcChain>
</file>

<file path=xl/sharedStrings.xml><?xml version="1.0" encoding="utf-8"?>
<sst xmlns="http://schemas.openxmlformats.org/spreadsheetml/2006/main" count="49" uniqueCount="36">
  <si>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</si>
  <si>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</si>
  <si>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</si>
  <si>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</si>
  <si>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</si>
  <si>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</si>
  <si>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</si>
  <si>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</si>
  <si>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</si>
  <si>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</si>
  <si>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</si>
  <si>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</si>
  <si>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</si>
  <si>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Rental Value</t>
  </si>
  <si>
    <t>Built up area</t>
  </si>
  <si>
    <t>RV</t>
  </si>
  <si>
    <t>DV</t>
  </si>
  <si>
    <t>Shop No. 6</t>
  </si>
  <si>
    <t>Shop No. 7</t>
  </si>
  <si>
    <t>Mahadev Flat No. 101</t>
  </si>
  <si>
    <t>Mangal Krupa Flat No. 604</t>
  </si>
  <si>
    <t>Office No. 104/105</t>
  </si>
  <si>
    <t>Office No. 106</t>
  </si>
  <si>
    <t>Office No. 202</t>
  </si>
  <si>
    <t>Office No. 203</t>
  </si>
  <si>
    <t>Raghunath Apartment / Goregaon East</t>
  </si>
  <si>
    <t>Mahadev / Shop No. 3</t>
  </si>
  <si>
    <t>Mangal Krupa / Malad</t>
  </si>
  <si>
    <t>Area</t>
  </si>
  <si>
    <t>Carpet Area</t>
  </si>
  <si>
    <t>Sheetal Jyot</t>
  </si>
  <si>
    <t xml:space="preserve"> Shop No. 4</t>
  </si>
  <si>
    <t xml:space="preserve"> Shop No. 5</t>
  </si>
  <si>
    <t xml:space="preserve"> Shop No. 6</t>
  </si>
  <si>
    <t>shamal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</si>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</sst>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2" fillId="0" borderId="0" xfId="1" applyFont="1" applyBorder="1"/>
    <xf numFmtId="43" fontId="0" fillId="0" borderId="5" xfId="0" applyNumberFormat="1" applyBorder="1"/>
    <xf numFmtId="43" fontId="0" fillId="0" borderId="0" xfId="0" applyNumberFormat="1"/>
    <xf numFmtId="0" fontId="4" fillId="0" borderId="0" xfId="0" applyFont="1"/>
    <xf numFmtId="0" fontId="4" fillId="0" borderId="4" xfId="0" applyFont="1" applyBorder="1"/>
    <xf numFmtId="43" fontId="4" fillId="0" borderId="0" xfId="0" applyNumberFormat="1" applyFont="1"/>
    <xf numFmtId="0" fontId="5" fillId="0" borderId="0" xfId="2" applyFill="1" applyBorder="1" applyAlignment="1" applyProtection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3" xfId="0" applyFont="1" applyBorder="1"/>
    <xf numFmtId="0" fontId="2" fillId="0" borderId="0" xfId="0" applyFont="1"/>
    <xf numFmtId="10" fontId="2" fillId="0" borderId="0" xfId="0" applyNumberFormat="1" applyFont="1"/>
    <xf numFmtId="43" fontId="2" fillId="0" borderId="0" xfId="0" applyNumberFormat="1" applyFont="1"/>
    <xf numFmtId="0" fontId="0" fillId="2" borderId="0" xfId="0" applyFill="1"/>
    <xf numFmtId="0" fontId="3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/>
    </xf>
    <xf numFmtId="43" fontId="9" fillId="5" borderId="1" xfId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43" fontId="10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43" fontId="11" fillId="4" borderId="1" xfId="1" applyFont="1" applyFill="1" applyBorder="1" applyAlignment="1">
      <alignment horizontal="right"/>
    </xf>
    <xf numFmtId="43" fontId="11" fillId="5" borderId="1" xfId="1" applyFont="1" applyFill="1" applyBorder="1" applyAlignment="1">
      <alignment horizontal="right"/>
    </xf>
    <xf numFmtId="43" fontId="12" fillId="3" borderId="1" xfId="0" applyNumberFormat="1" applyFont="1" applyFill="1" applyBorder="1" applyAlignment="1">
      <alignment horizontal="right"/>
    </xf>
    <xf numFmtId="43" fontId="12" fillId="6" borderId="1" xfId="0" applyNumberFormat="1" applyFont="1" applyFill="1" applyBorder="1" applyAlignment="1">
      <alignment horizontal="right"/>
    </xf>
    <xf numFmtId="43" fontId="12" fillId="6" borderId="1" xfId="1" applyFont="1" applyFill="1" applyBorder="1" applyAlignment="1">
      <alignment horizontal="right"/>
    </xf>
    <xf numFmtId="43" fontId="11" fillId="7" borderId="1" xfId="0" applyNumberFormat="1" applyFont="1" applyFill="1" applyBorder="1" applyAlignment="1">
      <alignment horizontal="right"/>
    </xf>
    <xf numFmtId="43" fontId="11" fillId="5" borderId="1" xfId="1" applyFont="1" applyFill="1" applyBorder="1" applyAlignment="1">
      <alignment horizontal="right" wrapText="1"/>
    </xf>
    <xf numFmtId="43" fontId="12" fillId="6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1" fillId="7" borderId="1" xfId="0" applyFont="1" applyFill="1" applyBorder="1" applyAlignment="1">
      <alignment horizontal="right"/>
    </xf>
    <xf numFmtId="0" fontId="12" fillId="6" borderId="1" xfId="1" applyNumberFormat="1" applyFont="1" applyFill="1" applyBorder="1" applyAlignment="1">
      <alignment horizontal="right"/>
    </xf>
    <xf numFmtId="0" fontId="13" fillId="6" borderId="1" xfId="0" applyFont="1" applyFill="1" applyBorder="1" applyAlignment="1">
      <alignment horizontal="right"/>
    </xf>
    <xf numFmtId="10" fontId="11" fillId="4" borderId="1" xfId="0" applyNumberFormat="1" applyFont="1" applyFill="1" applyBorder="1" applyAlignment="1">
      <alignment horizontal="right"/>
    </xf>
    <xf numFmtId="10" fontId="11" fillId="5" borderId="1" xfId="0" applyNumberFormat="1" applyFont="1" applyFill="1" applyBorder="1" applyAlignment="1">
      <alignment horizontal="right"/>
    </xf>
    <xf numFmtId="10" fontId="12" fillId="3" borderId="1" xfId="1" applyNumberFormat="1" applyFont="1" applyFill="1" applyBorder="1" applyAlignment="1">
      <alignment horizontal="right"/>
    </xf>
    <xf numFmtId="10" fontId="12" fillId="3" borderId="1" xfId="0" applyNumberFormat="1" applyFont="1" applyFill="1" applyBorder="1" applyAlignment="1">
      <alignment horizontal="right"/>
    </xf>
    <xf numFmtId="10" fontId="12" fillId="6" borderId="1" xfId="0" applyNumberFormat="1" applyFont="1" applyFill="1" applyBorder="1" applyAlignment="1">
      <alignment horizontal="right"/>
    </xf>
    <xf numFmtId="10" fontId="12" fillId="6" borderId="1" xfId="1" applyNumberFormat="1" applyFont="1" applyFill="1" applyBorder="1" applyAlignment="1">
      <alignment horizontal="right"/>
    </xf>
    <xf numFmtId="10" fontId="13" fillId="6" borderId="1" xfId="0" applyNumberFormat="1" applyFont="1" applyFill="1" applyBorder="1" applyAlignment="1">
      <alignment horizontal="right"/>
    </xf>
    <xf numFmtId="10" fontId="11" fillId="7" borderId="1" xfId="0" applyNumberFormat="1" applyFont="1" applyFill="1" applyBorder="1" applyAlignment="1">
      <alignment horizontal="right"/>
    </xf>
    <xf numFmtId="43" fontId="12" fillId="3" borderId="1" xfId="1" applyFont="1" applyFill="1" applyBorder="1" applyAlignment="1">
      <alignment horizontal="right"/>
    </xf>
    <xf numFmtId="43" fontId="13" fillId="6" borderId="1" xfId="0" applyNumberFormat="1" applyFont="1" applyFill="1" applyBorder="1" applyAlignment="1">
      <alignment horizontal="right"/>
    </xf>
    <xf numFmtId="43" fontId="9" fillId="4" borderId="1" xfId="1" applyFont="1" applyFill="1" applyBorder="1" applyAlignment="1">
      <alignment horizontal="right" vertical="center"/>
    </xf>
    <xf numFmtId="43" fontId="9" fillId="5" borderId="1" xfId="0" applyNumberFormat="1" applyFont="1" applyFill="1" applyBorder="1" applyAlignment="1">
      <alignment horizontal="right" vertical="center"/>
    </xf>
    <xf numFmtId="43" fontId="14" fillId="6" borderId="1" xfId="0" applyNumberFormat="1" applyFont="1" applyFill="1" applyBorder="1" applyAlignment="1">
      <alignment horizontal="right" vertical="center"/>
    </xf>
    <xf numFmtId="43" fontId="9" fillId="7" borderId="1" xfId="0" applyNumberFormat="1" applyFont="1" applyFill="1" applyBorder="1" applyAlignment="1">
      <alignment horizontal="right" vertical="center"/>
    </xf>
    <xf numFmtId="43" fontId="9" fillId="5" borderId="1" xfId="1" applyFont="1" applyFill="1" applyBorder="1" applyAlignment="1">
      <alignment horizontal="right" vertical="center" wrapText="1"/>
    </xf>
    <xf numFmtId="43" fontId="9" fillId="4" borderId="1" xfId="0" applyNumberFormat="1" applyFont="1" applyFill="1" applyBorder="1" applyAlignment="1">
      <alignment horizontal="right" vertical="center"/>
    </xf>
    <xf numFmtId="43" fontId="10" fillId="6" borderId="1" xfId="0" applyNumberFormat="1" applyFont="1" applyFill="1" applyBorder="1" applyAlignment="1">
      <alignment horizontal="right" vertical="center"/>
    </xf>
    <xf numFmtId="43" fontId="9" fillId="4" borderId="1" xfId="0" applyNumberFormat="1" applyFont="1" applyFill="1" applyBorder="1" applyAlignment="1">
      <alignment horizontal="right"/>
    </xf>
    <xf numFmtId="43" fontId="9" fillId="5" borderId="1" xfId="0" applyNumberFormat="1" applyFont="1" applyFill="1" applyBorder="1" applyAlignment="1">
      <alignment horizontal="right"/>
    </xf>
    <xf numFmtId="43" fontId="10" fillId="3" borderId="1" xfId="0" applyNumberFormat="1" applyFont="1" applyFill="1" applyBorder="1" applyAlignment="1">
      <alignment horizontal="right"/>
    </xf>
    <xf numFmtId="43" fontId="14" fillId="3" borderId="1" xfId="0" applyNumberFormat="1" applyFont="1" applyFill="1" applyBorder="1" applyAlignment="1">
      <alignment horizontal="right"/>
    </xf>
    <xf numFmtId="43" fontId="10" fillId="6" borderId="1" xfId="0" applyNumberFormat="1" applyFont="1" applyFill="1" applyBorder="1" applyAlignment="1">
      <alignment horizontal="right"/>
    </xf>
    <xf numFmtId="43" fontId="9" fillId="7" borderId="1" xfId="0" applyNumberFormat="1" applyFont="1" applyFill="1" applyBorder="1" applyAlignment="1">
      <alignment horizontal="right"/>
    </xf>
    <xf numFmtId="43" fontId="9" fillId="5" borderId="1" xfId="1" applyFont="1" applyFill="1" applyBorder="1" applyAlignment="1">
      <alignment horizontal="right" wrapText="1"/>
    </xf>
    <xf numFmtId="43" fontId="9" fillId="3" borderId="1" xfId="0" applyNumberFormat="1" applyFont="1" applyFill="1" applyBorder="1" applyAlignment="1">
      <alignment horizontal="right"/>
    </xf>
    <xf numFmtId="43" fontId="7" fillId="0" borderId="0" xfId="0" applyNumberFormat="1" applyFont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3" fontId="9" fillId="5" borderId="6" xfId="1" applyFont="1" applyFill="1" applyBorder="1" applyAlignment="1">
      <alignment horizontal="center" vertical="center" wrapText="1"/>
    </xf>
    <xf numFmtId="43" fontId="9" fillId="5" borderId="8" xfId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topLeftCell="B1" zoomScaleNormal="100" workbookViewId="0">
      <selection activeCell="M26" sqref="M26"/>
    </sheetView>
  </sheetViews>
  <sheetFormatPr defaultRowHeight="15" x14ac:dyDescent="0.25"/>
  <cols>
    <col min="1" max="1" width="21.7109375" bestFit="1" customWidth="1"/>
    <col min="2" max="2" width="18.28515625" style="8" bestFit="1" customWidth="1"/>
    <col min="3" max="3" width="18.28515625" style="8" customWidth="1"/>
    <col min="4" max="4" width="15.7109375" style="8" bestFit="1" customWidth="1"/>
    <col min="5" max="5" width="16.140625" customWidth="1"/>
    <col min="6" max="6" width="18.28515625" customWidth="1"/>
    <col min="7" max="7" width="15.28515625" customWidth="1"/>
    <col min="8" max="8" width="19" bestFit="1" customWidth="1"/>
    <col min="9" max="9" width="17.28515625" customWidth="1"/>
    <col min="10" max="10" width="15.5703125" bestFit="1" customWidth="1"/>
    <col min="11" max="11" width="13.85546875" bestFit="1" customWidth="1"/>
    <col min="12" max="12" width="12.85546875" bestFit="1" customWidth="1"/>
    <col min="13" max="14" width="12.5703125" bestFit="1" customWidth="1"/>
    <col min="15" max="15" width="15.28515625" bestFit="1" customWidth="1"/>
    <col min="16" max="16" width="11.5703125" bestFit="1" customWidth="1"/>
  </cols>
  <sheetData>
    <row r="1" spans="1:16" ht="49.5" customHeight="1" x14ac:dyDescent="0.25">
      <c r="A1" s="1"/>
      <c r="B1" s="14" t="s">
        <v>34</v>
      </c>
      <c r="C1" s="14"/>
      <c r="D1" s="9"/>
      <c r="E1" s="72" t="s">
        <v>25</v>
      </c>
      <c r="F1" s="73"/>
      <c r="G1" s="73"/>
      <c r="H1" s="74"/>
      <c r="I1" s="77" t="s">
        <v>30</v>
      </c>
      <c r="J1" s="78"/>
      <c r="K1" s="79"/>
      <c r="L1" s="27"/>
      <c r="M1" s="75" t="s">
        <v>27</v>
      </c>
      <c r="N1" s="76"/>
      <c r="O1" s="2"/>
      <c r="P1" s="3"/>
    </row>
    <row r="2" spans="1:16" ht="31.5" x14ac:dyDescent="0.3">
      <c r="A2" s="12"/>
      <c r="B2" s="20" t="s">
        <v>19</v>
      </c>
      <c r="C2" s="20" t="s">
        <v>19</v>
      </c>
      <c r="D2" s="21" t="s">
        <v>20</v>
      </c>
      <c r="E2" s="22" t="s">
        <v>21</v>
      </c>
      <c r="F2" s="22" t="s">
        <v>22</v>
      </c>
      <c r="G2" s="22" t="s">
        <v>23</v>
      </c>
      <c r="H2" s="22" t="s">
        <v>24</v>
      </c>
      <c r="I2" s="26" t="s">
        <v>31</v>
      </c>
      <c r="J2" s="26" t="s">
        <v>32</v>
      </c>
      <c r="K2" s="26" t="s">
        <v>33</v>
      </c>
      <c r="L2" s="28" t="s">
        <v>26</v>
      </c>
      <c r="M2" s="25" t="s">
        <v>17</v>
      </c>
      <c r="N2" s="25" t="s">
        <v>18</v>
      </c>
      <c r="P2" s="4"/>
    </row>
    <row r="3" spans="1:16" ht="16.5" x14ac:dyDescent="0.3">
      <c r="A3" s="12" t="s">
        <v>0</v>
      </c>
      <c r="B3" s="31">
        <v>22200</v>
      </c>
      <c r="C3" s="31">
        <v>22200</v>
      </c>
      <c r="D3" s="32">
        <v>17500</v>
      </c>
      <c r="E3" s="33">
        <v>25000</v>
      </c>
      <c r="F3" s="33">
        <v>25000</v>
      </c>
      <c r="G3" s="33">
        <v>25000</v>
      </c>
      <c r="H3" s="33">
        <v>25000</v>
      </c>
      <c r="I3" s="34">
        <v>12000</v>
      </c>
      <c r="J3" s="35">
        <v>12000</v>
      </c>
      <c r="K3" s="35">
        <v>12000</v>
      </c>
      <c r="L3" s="36">
        <v>40000</v>
      </c>
      <c r="M3" s="37">
        <v>27000</v>
      </c>
      <c r="N3" s="37">
        <v>27000</v>
      </c>
      <c r="O3" s="5"/>
      <c r="P3" s="4"/>
    </row>
    <row r="4" spans="1:16" ht="33" x14ac:dyDescent="0.3">
      <c r="A4" s="13" t="s">
        <v>1</v>
      </c>
      <c r="B4" s="31">
        <v>2800</v>
      </c>
      <c r="C4" s="31">
        <v>2800</v>
      </c>
      <c r="D4" s="32">
        <v>3000</v>
      </c>
      <c r="E4" s="33">
        <v>2800</v>
      </c>
      <c r="F4" s="33">
        <v>2800</v>
      </c>
      <c r="G4" s="33">
        <v>2800</v>
      </c>
      <c r="H4" s="33">
        <v>2800</v>
      </c>
      <c r="I4" s="38">
        <v>2600</v>
      </c>
      <c r="J4" s="35">
        <v>2600</v>
      </c>
      <c r="K4" s="35">
        <v>2600</v>
      </c>
      <c r="L4" s="36">
        <v>3000</v>
      </c>
      <c r="M4" s="37">
        <v>3000</v>
      </c>
      <c r="N4" s="37">
        <v>3000</v>
      </c>
      <c r="O4" s="5"/>
      <c r="P4" s="4"/>
    </row>
    <row r="5" spans="1:16" ht="16.5" x14ac:dyDescent="0.3">
      <c r="A5" s="12" t="s">
        <v>2</v>
      </c>
      <c r="B5" s="31">
        <f>B3-B4</f>
        <v>19400</v>
      </c>
      <c r="C5" s="31">
        <f>C3-C4</f>
        <v>19400</v>
      </c>
      <c r="D5" s="37">
        <f>D3-D4</f>
        <v>14500</v>
      </c>
      <c r="E5" s="33">
        <f>E3-E4</f>
        <v>22200</v>
      </c>
      <c r="F5" s="33">
        <f t="shared" ref="F5:H5" si="0">F3-F4</f>
        <v>22200</v>
      </c>
      <c r="G5" s="33">
        <f t="shared" si="0"/>
        <v>22200</v>
      </c>
      <c r="H5" s="33">
        <f t="shared" si="0"/>
        <v>22200</v>
      </c>
      <c r="I5" s="34">
        <f>I3-I4</f>
        <v>9400</v>
      </c>
      <c r="J5" s="34">
        <f t="shared" ref="J5:K5" si="1">J3-J4</f>
        <v>9400</v>
      </c>
      <c r="K5" s="34">
        <f t="shared" si="1"/>
        <v>9400</v>
      </c>
      <c r="L5" s="36">
        <f>L3-L4</f>
        <v>37000</v>
      </c>
      <c r="M5" s="37">
        <f>M3-M4</f>
        <v>24000</v>
      </c>
      <c r="N5" s="37">
        <f>N3-N4</f>
        <v>24000</v>
      </c>
      <c r="O5" s="5"/>
      <c r="P5" s="4"/>
    </row>
    <row r="6" spans="1:16" ht="16.5" x14ac:dyDescent="0.3">
      <c r="A6" s="12" t="s">
        <v>3</v>
      </c>
      <c r="B6" s="31">
        <f>B4</f>
        <v>2800</v>
      </c>
      <c r="C6" s="31">
        <f>C4</f>
        <v>2800</v>
      </c>
      <c r="D6" s="32">
        <f>D4</f>
        <v>3000</v>
      </c>
      <c r="E6" s="33">
        <f>E4</f>
        <v>2800</v>
      </c>
      <c r="F6" s="33">
        <f t="shared" ref="F6:H6" si="2">F4</f>
        <v>2800</v>
      </c>
      <c r="G6" s="33">
        <f t="shared" si="2"/>
        <v>2800</v>
      </c>
      <c r="H6" s="33">
        <f t="shared" si="2"/>
        <v>2800</v>
      </c>
      <c r="I6" s="34">
        <f>I4</f>
        <v>2600</v>
      </c>
      <c r="J6" s="34">
        <f t="shared" ref="J6:K6" si="3">J4</f>
        <v>2600</v>
      </c>
      <c r="K6" s="34">
        <f t="shared" si="3"/>
        <v>2600</v>
      </c>
      <c r="L6" s="36">
        <f>L4</f>
        <v>3000</v>
      </c>
      <c r="M6" s="37">
        <f>M4</f>
        <v>3000</v>
      </c>
      <c r="N6" s="37">
        <f>N4</f>
        <v>3000</v>
      </c>
      <c r="O6" s="5"/>
      <c r="P6" s="4"/>
    </row>
    <row r="7" spans="1:16" ht="16.5" x14ac:dyDescent="0.3">
      <c r="A7" s="12" t="s">
        <v>4</v>
      </c>
      <c r="B7" s="39">
        <v>20</v>
      </c>
      <c r="C7" s="39">
        <v>20</v>
      </c>
      <c r="D7" s="40">
        <v>14</v>
      </c>
      <c r="E7" s="41">
        <v>13</v>
      </c>
      <c r="F7" s="41">
        <v>13</v>
      </c>
      <c r="G7" s="41">
        <v>13</v>
      </c>
      <c r="H7" s="41">
        <v>13</v>
      </c>
      <c r="I7" s="42">
        <v>0</v>
      </c>
      <c r="J7" s="42">
        <v>0</v>
      </c>
      <c r="K7" s="42">
        <v>0</v>
      </c>
      <c r="L7" s="43">
        <v>20</v>
      </c>
      <c r="M7" s="37">
        <v>14</v>
      </c>
      <c r="N7" s="37">
        <v>14</v>
      </c>
      <c r="O7" s="15"/>
      <c r="P7" s="4"/>
    </row>
    <row r="8" spans="1:16" ht="16.5" x14ac:dyDescent="0.3">
      <c r="A8" s="12" t="s">
        <v>5</v>
      </c>
      <c r="B8" s="39">
        <f>B9-B7</f>
        <v>40</v>
      </c>
      <c r="C8" s="39">
        <f>C9-C7</f>
        <v>40</v>
      </c>
      <c r="D8" s="40">
        <f>D9-D7</f>
        <v>46</v>
      </c>
      <c r="E8" s="41">
        <f>E9-E7</f>
        <v>47</v>
      </c>
      <c r="F8" s="41">
        <f t="shared" ref="F8:H8" si="4">F9-F7</f>
        <v>47</v>
      </c>
      <c r="G8" s="41">
        <f t="shared" si="4"/>
        <v>47</v>
      </c>
      <c r="H8" s="41">
        <f t="shared" si="4"/>
        <v>47</v>
      </c>
      <c r="I8" s="42">
        <f>I9-I7</f>
        <v>60</v>
      </c>
      <c r="J8" s="44">
        <f t="shared" ref="J8:K8" si="5">J9-J7</f>
        <v>60</v>
      </c>
      <c r="K8" s="44">
        <f t="shared" si="5"/>
        <v>60</v>
      </c>
      <c r="L8" s="43">
        <f>L9-L7</f>
        <v>40</v>
      </c>
      <c r="M8" s="37">
        <f>M9-M7</f>
        <v>46</v>
      </c>
      <c r="N8" s="37">
        <f>N9-N7</f>
        <v>46</v>
      </c>
      <c r="O8" s="15"/>
      <c r="P8" s="4"/>
    </row>
    <row r="9" spans="1:16" ht="16.5" x14ac:dyDescent="0.3">
      <c r="A9" s="12" t="s">
        <v>6</v>
      </c>
      <c r="B9" s="39">
        <v>60</v>
      </c>
      <c r="C9" s="39">
        <v>60</v>
      </c>
      <c r="D9" s="40">
        <v>60</v>
      </c>
      <c r="E9" s="41">
        <v>60</v>
      </c>
      <c r="F9" s="41">
        <v>60</v>
      </c>
      <c r="G9" s="41">
        <v>60</v>
      </c>
      <c r="H9" s="41">
        <v>60</v>
      </c>
      <c r="I9" s="45">
        <v>60</v>
      </c>
      <c r="J9" s="44">
        <v>60</v>
      </c>
      <c r="K9" s="44">
        <v>60</v>
      </c>
      <c r="L9" s="43">
        <v>60</v>
      </c>
      <c r="M9" s="37">
        <v>60</v>
      </c>
      <c r="N9" s="37">
        <v>60</v>
      </c>
      <c r="O9" s="15"/>
      <c r="P9" s="4"/>
    </row>
    <row r="10" spans="1:16" ht="33" x14ac:dyDescent="0.3">
      <c r="A10" s="13" t="s">
        <v>7</v>
      </c>
      <c r="B10" s="39">
        <f>90*B7/B9</f>
        <v>30</v>
      </c>
      <c r="C10" s="39">
        <f>90*C7/C9</f>
        <v>30</v>
      </c>
      <c r="D10" s="40">
        <f>90*D7/D9</f>
        <v>21</v>
      </c>
      <c r="E10" s="41">
        <f>90*E7/E9</f>
        <v>19.5</v>
      </c>
      <c r="F10" s="41">
        <f t="shared" ref="F10:H10" si="6">90*F7/F9</f>
        <v>19.5</v>
      </c>
      <c r="G10" s="41">
        <f t="shared" si="6"/>
        <v>19.5</v>
      </c>
      <c r="H10" s="41">
        <f t="shared" si="6"/>
        <v>19.5</v>
      </c>
      <c r="I10" s="42">
        <f>90*I7/I9</f>
        <v>0</v>
      </c>
      <c r="J10" s="44">
        <f t="shared" ref="J10:K10" si="7">90*J7/J9</f>
        <v>0</v>
      </c>
      <c r="K10" s="44">
        <f t="shared" si="7"/>
        <v>0</v>
      </c>
      <c r="L10" s="43">
        <f>90*L7/L9</f>
        <v>30</v>
      </c>
      <c r="M10" s="37">
        <f>90*M7/M9</f>
        <v>21</v>
      </c>
      <c r="N10" s="37">
        <f>90*N7/N9</f>
        <v>21</v>
      </c>
      <c r="O10" s="15"/>
      <c r="P10" s="4"/>
    </row>
    <row r="11" spans="1:16" ht="16.5" x14ac:dyDescent="0.3">
      <c r="A11" s="12"/>
      <c r="B11" s="46">
        <f>B10%</f>
        <v>0.3</v>
      </c>
      <c r="C11" s="46">
        <f>C10%</f>
        <v>0.3</v>
      </c>
      <c r="D11" s="47">
        <f>D10%</f>
        <v>0.21</v>
      </c>
      <c r="E11" s="48">
        <f>E10%</f>
        <v>0.19500000000000001</v>
      </c>
      <c r="F11" s="48">
        <f t="shared" ref="F11:H11" si="8">F10%</f>
        <v>0.19500000000000001</v>
      </c>
      <c r="G11" s="49">
        <f t="shared" si="8"/>
        <v>0.19500000000000001</v>
      </c>
      <c r="H11" s="49">
        <f t="shared" si="8"/>
        <v>0.19500000000000001</v>
      </c>
      <c r="I11" s="50">
        <f>I10%</f>
        <v>0</v>
      </c>
      <c r="J11" s="51">
        <f t="shared" ref="J11:K11" si="9">J10%</f>
        <v>0</v>
      </c>
      <c r="K11" s="52">
        <f t="shared" si="9"/>
        <v>0</v>
      </c>
      <c r="L11" s="53">
        <f>L10%</f>
        <v>0.3</v>
      </c>
      <c r="M11" s="37">
        <f>M10%</f>
        <v>0.21</v>
      </c>
      <c r="N11" s="37">
        <f>N10%</f>
        <v>0.21</v>
      </c>
      <c r="O11" s="16"/>
      <c r="P11" s="4"/>
    </row>
    <row r="12" spans="1:16" ht="16.5" x14ac:dyDescent="0.3">
      <c r="A12" s="12" t="s">
        <v>8</v>
      </c>
      <c r="B12" s="31">
        <f>B6*B11</f>
        <v>840</v>
      </c>
      <c r="C12" s="31">
        <f>C6*C11</f>
        <v>840</v>
      </c>
      <c r="D12" s="32">
        <f>D6*D11</f>
        <v>630</v>
      </c>
      <c r="E12" s="33">
        <f>E6*E11</f>
        <v>546</v>
      </c>
      <c r="F12" s="54">
        <f t="shared" ref="F12:H12" si="10">F6*F11</f>
        <v>546</v>
      </c>
      <c r="G12" s="33">
        <f t="shared" si="10"/>
        <v>546</v>
      </c>
      <c r="H12" s="33">
        <f t="shared" si="10"/>
        <v>546</v>
      </c>
      <c r="I12" s="34">
        <f>I6*I11</f>
        <v>0</v>
      </c>
      <c r="J12" s="34">
        <f t="shared" ref="J12:K12" si="11">J6*J11</f>
        <v>0</v>
      </c>
      <c r="K12" s="55">
        <f t="shared" si="11"/>
        <v>0</v>
      </c>
      <c r="L12" s="36">
        <f>L6*L11</f>
        <v>900</v>
      </c>
      <c r="M12" s="37">
        <f>M6*M11</f>
        <v>630</v>
      </c>
      <c r="N12" s="37">
        <f>N6*N11</f>
        <v>630</v>
      </c>
      <c r="O12" s="5"/>
      <c r="P12" s="4"/>
    </row>
    <row r="13" spans="1:16" ht="16.5" x14ac:dyDescent="0.3">
      <c r="A13" s="12" t="s">
        <v>9</v>
      </c>
      <c r="B13" s="31">
        <f>B6-B12</f>
        <v>1960</v>
      </c>
      <c r="C13" s="31">
        <f>C6-C12</f>
        <v>1960</v>
      </c>
      <c r="D13" s="32">
        <f>D6-D12</f>
        <v>2370</v>
      </c>
      <c r="E13" s="54">
        <f>E6-E12</f>
        <v>2254</v>
      </c>
      <c r="F13" s="54">
        <f t="shared" ref="F13:H13" si="12">F6-F12</f>
        <v>2254</v>
      </c>
      <c r="G13" s="33">
        <f t="shared" si="12"/>
        <v>2254</v>
      </c>
      <c r="H13" s="33">
        <f t="shared" si="12"/>
        <v>2254</v>
      </c>
      <c r="I13" s="34">
        <f>I6-I12</f>
        <v>2600</v>
      </c>
      <c r="J13" s="55">
        <f t="shared" ref="J13:K13" si="13">J6-J12</f>
        <v>2600</v>
      </c>
      <c r="K13" s="55">
        <f t="shared" si="13"/>
        <v>2600</v>
      </c>
      <c r="L13" s="36">
        <f>L6-L12</f>
        <v>2100</v>
      </c>
      <c r="M13" s="37">
        <f>M6-M12</f>
        <v>2370</v>
      </c>
      <c r="N13" s="37">
        <f>N6-N12</f>
        <v>2370</v>
      </c>
      <c r="O13" s="5"/>
      <c r="P13" s="4"/>
    </row>
    <row r="14" spans="1:16" ht="16.5" x14ac:dyDescent="0.3">
      <c r="A14" s="12" t="s">
        <v>2</v>
      </c>
      <c r="B14" s="31">
        <f>B5</f>
        <v>19400</v>
      </c>
      <c r="C14" s="31">
        <f>C5</f>
        <v>19400</v>
      </c>
      <c r="D14" s="32">
        <f>D5</f>
        <v>14500</v>
      </c>
      <c r="E14" s="33">
        <f>E5</f>
        <v>22200</v>
      </c>
      <c r="F14" s="33">
        <f t="shared" ref="F14:H14" si="14">F5</f>
        <v>22200</v>
      </c>
      <c r="G14" s="33">
        <f t="shared" si="14"/>
        <v>22200</v>
      </c>
      <c r="H14" s="33">
        <f t="shared" si="14"/>
        <v>22200</v>
      </c>
      <c r="I14" s="55">
        <f>I5</f>
        <v>9400</v>
      </c>
      <c r="J14" s="55">
        <f t="shared" ref="J14:K14" si="15">J5</f>
        <v>9400</v>
      </c>
      <c r="K14" s="55">
        <f t="shared" si="15"/>
        <v>9400</v>
      </c>
      <c r="L14" s="36">
        <f>L5</f>
        <v>37000</v>
      </c>
      <c r="M14" s="37">
        <f>M5</f>
        <v>24000</v>
      </c>
      <c r="N14" s="37">
        <f>N5</f>
        <v>24000</v>
      </c>
      <c r="O14" s="5"/>
      <c r="P14" s="4"/>
    </row>
    <row r="15" spans="1:16" ht="16.5" x14ac:dyDescent="0.3">
      <c r="A15" s="12" t="s">
        <v>10</v>
      </c>
      <c r="B15" s="31">
        <f>B14+B13</f>
        <v>21360</v>
      </c>
      <c r="C15" s="31">
        <f>C14+C13</f>
        <v>21360</v>
      </c>
      <c r="D15" s="32">
        <f>D14+D13</f>
        <v>16870</v>
      </c>
      <c r="E15" s="33">
        <f>E14+E13</f>
        <v>24454</v>
      </c>
      <c r="F15" s="33">
        <f t="shared" ref="F15:H15" si="16">F14+F13</f>
        <v>24454</v>
      </c>
      <c r="G15" s="33">
        <f t="shared" si="16"/>
        <v>24454</v>
      </c>
      <c r="H15" s="33">
        <f t="shared" si="16"/>
        <v>24454</v>
      </c>
      <c r="I15" s="55">
        <f>I14+I13</f>
        <v>12000</v>
      </c>
      <c r="J15" s="55">
        <f t="shared" ref="J15:K15" si="17">J14+J13</f>
        <v>12000</v>
      </c>
      <c r="K15" s="55">
        <f t="shared" si="17"/>
        <v>12000</v>
      </c>
      <c r="L15" s="36">
        <f>L14+L13</f>
        <v>39100</v>
      </c>
      <c r="M15" s="37">
        <f>M14+M13</f>
        <v>26370</v>
      </c>
      <c r="N15" s="37">
        <f>N14+N13</f>
        <v>26370</v>
      </c>
      <c r="O15" s="5"/>
      <c r="P15" s="4"/>
    </row>
    <row r="16" spans="1:16" ht="16.5" x14ac:dyDescent="0.25">
      <c r="A16" s="23" t="s">
        <v>28</v>
      </c>
      <c r="B16" s="56" t="s">
        <v>29</v>
      </c>
      <c r="C16" s="56" t="s">
        <v>29</v>
      </c>
      <c r="D16" s="57" t="s">
        <v>29</v>
      </c>
      <c r="E16" s="29" t="s">
        <v>14</v>
      </c>
      <c r="F16" s="29" t="s">
        <v>14</v>
      </c>
      <c r="G16" s="29" t="s">
        <v>14</v>
      </c>
      <c r="H16" s="29" t="s">
        <v>14</v>
      </c>
      <c r="I16" s="58" t="s">
        <v>29</v>
      </c>
      <c r="J16" s="58" t="s">
        <v>29</v>
      </c>
      <c r="K16" s="58" t="s">
        <v>29</v>
      </c>
      <c r="L16" s="59" t="s">
        <v>29</v>
      </c>
      <c r="M16" s="60" t="s">
        <v>29</v>
      </c>
      <c r="N16" s="60" t="s">
        <v>29</v>
      </c>
      <c r="O16" s="5"/>
      <c r="P16" s="4"/>
    </row>
    <row r="17" spans="1:16" ht="16.5" x14ac:dyDescent="0.3">
      <c r="A17" s="24"/>
      <c r="B17" s="61">
        <v>619</v>
      </c>
      <c r="C17" s="61">
        <v>764</v>
      </c>
      <c r="D17" s="57">
        <v>624</v>
      </c>
      <c r="E17" s="29">
        <v>1120</v>
      </c>
      <c r="F17" s="30">
        <v>230</v>
      </c>
      <c r="G17" s="30">
        <v>404</v>
      </c>
      <c r="H17" s="30">
        <v>404</v>
      </c>
      <c r="I17" s="58">
        <v>198</v>
      </c>
      <c r="J17" s="58">
        <v>152</v>
      </c>
      <c r="K17" s="62">
        <v>198</v>
      </c>
      <c r="L17" s="59">
        <v>118</v>
      </c>
      <c r="M17" s="60">
        <v>234</v>
      </c>
      <c r="N17" s="60">
        <v>210</v>
      </c>
      <c r="O17" s="15"/>
      <c r="P17" s="4"/>
    </row>
    <row r="18" spans="1:16" ht="16.5" x14ac:dyDescent="0.3">
      <c r="A18" s="24" t="s">
        <v>11</v>
      </c>
      <c r="B18" s="63">
        <f>B17*B15</f>
        <v>13221840</v>
      </c>
      <c r="C18" s="63">
        <f>C17*C15</f>
        <v>16319040</v>
      </c>
      <c r="D18" s="64">
        <f>D17*D15</f>
        <v>10526880</v>
      </c>
      <c r="E18" s="65">
        <f>E17*E15</f>
        <v>27388480</v>
      </c>
      <c r="F18" s="65">
        <f t="shared" ref="F18:H18" si="18">F17*F15</f>
        <v>5624420</v>
      </c>
      <c r="G18" s="66">
        <f t="shared" si="18"/>
        <v>9879416</v>
      </c>
      <c r="H18" s="66">
        <f t="shared" si="18"/>
        <v>9879416</v>
      </c>
      <c r="I18" s="67">
        <f>I17*I15</f>
        <v>2376000</v>
      </c>
      <c r="J18" s="67">
        <f t="shared" ref="J18:K18" si="19">J17*J15</f>
        <v>1824000</v>
      </c>
      <c r="K18" s="67">
        <f t="shared" si="19"/>
        <v>2376000</v>
      </c>
      <c r="L18" s="68">
        <f>L17*L15</f>
        <v>4613800</v>
      </c>
      <c r="M18" s="69">
        <f>M17*M15</f>
        <v>6170580</v>
      </c>
      <c r="N18" s="69">
        <f>N17*N15</f>
        <v>5537700</v>
      </c>
      <c r="O18" s="17">
        <f>B18+D18+E18+F18+G18+H18+I18+J18+K18+L18+M18+N18</f>
        <v>99418532</v>
      </c>
      <c r="P18" s="6"/>
    </row>
    <row r="19" spans="1:16" ht="16.5" x14ac:dyDescent="0.3">
      <c r="A19" s="24" t="s">
        <v>15</v>
      </c>
      <c r="B19" s="63">
        <f t="shared" ref="B19:I19" si="20">B18*0.9</f>
        <v>11899656</v>
      </c>
      <c r="C19" s="63">
        <f t="shared" ref="C19" si="21">C18*0.9</f>
        <v>14687136</v>
      </c>
      <c r="D19" s="64">
        <f t="shared" si="20"/>
        <v>9474192</v>
      </c>
      <c r="E19" s="65">
        <f t="shared" si="20"/>
        <v>24649632</v>
      </c>
      <c r="F19" s="65">
        <f t="shared" si="20"/>
        <v>5061978</v>
      </c>
      <c r="G19" s="66">
        <f t="shared" si="20"/>
        <v>8891474.4000000004</v>
      </c>
      <c r="H19" s="66">
        <f t="shared" si="20"/>
        <v>8891474.4000000004</v>
      </c>
      <c r="I19" s="67">
        <f t="shared" si="20"/>
        <v>2138400</v>
      </c>
      <c r="J19" s="67">
        <f t="shared" ref="J19:K19" si="22">J18*0.9</f>
        <v>1641600</v>
      </c>
      <c r="K19" s="67">
        <f t="shared" si="22"/>
        <v>2138400</v>
      </c>
      <c r="L19" s="68">
        <f>L18*0.9</f>
        <v>4152420</v>
      </c>
      <c r="M19" s="69">
        <f>M18*0.9</f>
        <v>5553522</v>
      </c>
      <c r="N19" s="69">
        <f>N18*0.9</f>
        <v>4983930</v>
      </c>
      <c r="O19" s="17"/>
      <c r="P19" s="7"/>
    </row>
    <row r="20" spans="1:16" ht="16.5" x14ac:dyDescent="0.3">
      <c r="A20" s="24" t="s">
        <v>16</v>
      </c>
      <c r="B20" s="63">
        <f t="shared" ref="B20:I20" si="23">B18*0.8</f>
        <v>10577472</v>
      </c>
      <c r="C20" s="63">
        <f t="shared" ref="C20" si="24">C18*0.8</f>
        <v>13055232</v>
      </c>
      <c r="D20" s="64">
        <f t="shared" si="23"/>
        <v>8421504</v>
      </c>
      <c r="E20" s="65">
        <f t="shared" si="23"/>
        <v>21910784</v>
      </c>
      <c r="F20" s="65">
        <f t="shared" si="23"/>
        <v>4499536</v>
      </c>
      <c r="G20" s="66">
        <f t="shared" si="23"/>
        <v>7903532.8000000007</v>
      </c>
      <c r="H20" s="66">
        <f t="shared" si="23"/>
        <v>7903532.8000000007</v>
      </c>
      <c r="I20" s="67">
        <f t="shared" si="23"/>
        <v>1900800</v>
      </c>
      <c r="J20" s="67">
        <f>J18*0.8</f>
        <v>1459200</v>
      </c>
      <c r="K20" s="67">
        <f t="shared" ref="K20" si="25">K18*0.8</f>
        <v>1900800</v>
      </c>
      <c r="L20" s="68">
        <f>L18*0.8</f>
        <v>3691040</v>
      </c>
      <c r="M20" s="69">
        <f>M18*0.8</f>
        <v>4936464</v>
      </c>
      <c r="N20" s="69">
        <f>N18*0.8</f>
        <v>4430160</v>
      </c>
      <c r="O20" s="17"/>
      <c r="P20" s="7"/>
    </row>
    <row r="21" spans="1:16" ht="16.5" x14ac:dyDescent="0.3">
      <c r="A21" s="24" t="s">
        <v>12</v>
      </c>
      <c r="B21" s="63">
        <f>B4*743</f>
        <v>2080400</v>
      </c>
      <c r="C21" s="63">
        <f>C4*917</f>
        <v>2567600</v>
      </c>
      <c r="D21" s="64">
        <f>D4*749</f>
        <v>2247000</v>
      </c>
      <c r="E21" s="70">
        <f>E4*E17</f>
        <v>3136000</v>
      </c>
      <c r="F21" s="70">
        <f>F4*F17</f>
        <v>644000</v>
      </c>
      <c r="G21" s="70">
        <f>G4*G17</f>
        <v>1131200</v>
      </c>
      <c r="H21" s="70">
        <f>H4*H17</f>
        <v>1131200</v>
      </c>
      <c r="I21" s="67">
        <f>238*2600</f>
        <v>618800</v>
      </c>
      <c r="J21" s="67">
        <f>J4*182</f>
        <v>473200</v>
      </c>
      <c r="K21" s="67">
        <f>238*K4</f>
        <v>618800</v>
      </c>
      <c r="L21" s="68">
        <f>142*L4</f>
        <v>426000</v>
      </c>
      <c r="M21" s="69">
        <f>M4*281</f>
        <v>843000</v>
      </c>
      <c r="N21" s="69">
        <f>N24*N4</f>
        <v>756000</v>
      </c>
    </row>
    <row r="22" spans="1:16" ht="16.5" x14ac:dyDescent="0.3">
      <c r="A22" s="24" t="s">
        <v>13</v>
      </c>
      <c r="B22" s="63">
        <f>B18*0.025/12</f>
        <v>27545.5</v>
      </c>
      <c r="C22" s="63">
        <f>C18*0.025/12</f>
        <v>33998</v>
      </c>
      <c r="D22" s="64">
        <f>D18*0.025/12</f>
        <v>21931</v>
      </c>
      <c r="E22" s="70">
        <f>E18*0.035/12</f>
        <v>79883.066666666666</v>
      </c>
      <c r="F22" s="70">
        <f>F18*0.035/12</f>
        <v>16404.558333333334</v>
      </c>
      <c r="G22" s="70">
        <f>G18*0.035/12</f>
        <v>28814.963333333337</v>
      </c>
      <c r="H22" s="70">
        <f>H18*0.035/12</f>
        <v>28814.963333333337</v>
      </c>
      <c r="I22" s="67">
        <f>I18*0.04/12</f>
        <v>7920</v>
      </c>
      <c r="J22" s="67">
        <f t="shared" ref="J22:K22" si="26">J18*0.04/12</f>
        <v>6080</v>
      </c>
      <c r="K22" s="67">
        <f t="shared" si="26"/>
        <v>7920</v>
      </c>
      <c r="L22" s="68">
        <f>L18*0.04/12</f>
        <v>15379.333333333334</v>
      </c>
      <c r="M22" s="69">
        <f>M18*0.045/12</f>
        <v>23139.674999999999</v>
      </c>
      <c r="N22" s="69">
        <f>N18*0.045/12</f>
        <v>20766.375</v>
      </c>
    </row>
    <row r="23" spans="1:16" x14ac:dyDescent="0.25">
      <c r="B23" s="10"/>
      <c r="C23" s="10"/>
      <c r="D23" s="10"/>
    </row>
    <row r="24" spans="1:16" ht="16.5" x14ac:dyDescent="0.3">
      <c r="A24" s="71" t="s">
        <v>35</v>
      </c>
      <c r="B24" s="10">
        <f>B17*1.2</f>
        <v>742.8</v>
      </c>
      <c r="C24" s="10">
        <f>C17*1.2</f>
        <v>916.8</v>
      </c>
      <c r="D24" s="10">
        <f>D17*1.2</f>
        <v>748.8</v>
      </c>
      <c r="G24" s="7"/>
      <c r="I24" s="10">
        <f t="shared" ref="I24:N24" si="27">I17*1.2</f>
        <v>237.6</v>
      </c>
      <c r="J24" s="10">
        <f>J17*1.2</f>
        <v>182.4</v>
      </c>
      <c r="K24" s="10">
        <f t="shared" si="27"/>
        <v>237.6</v>
      </c>
      <c r="L24" s="10">
        <f t="shared" si="27"/>
        <v>141.6</v>
      </c>
      <c r="M24" s="10">
        <f t="shared" si="27"/>
        <v>280.8</v>
      </c>
      <c r="N24" s="10">
        <f t="shared" si="27"/>
        <v>252</v>
      </c>
    </row>
    <row r="26" spans="1:16" x14ac:dyDescent="0.25">
      <c r="J26">
        <f>2.1*6.7</f>
        <v>14.07</v>
      </c>
    </row>
    <row r="27" spans="1:16" ht="17.25" x14ac:dyDescent="0.3">
      <c r="H27" s="7"/>
      <c r="I27" s="7"/>
      <c r="J27" s="7">
        <f>J26*10.764</f>
        <v>151.44947999999999</v>
      </c>
      <c r="L27" s="11"/>
    </row>
    <row r="28" spans="1:16" ht="17.25" x14ac:dyDescent="0.3">
      <c r="H28" s="7"/>
      <c r="I28" s="7"/>
      <c r="J28" s="7"/>
      <c r="L28" s="11"/>
    </row>
    <row r="29" spans="1:16" x14ac:dyDescent="0.25">
      <c r="G29" s="7"/>
      <c r="H29" s="7"/>
      <c r="I29" s="7"/>
      <c r="J29" s="7"/>
    </row>
    <row r="30" spans="1:16" x14ac:dyDescent="0.25">
      <c r="G30" s="7"/>
      <c r="H30" s="7"/>
      <c r="I30" s="7"/>
      <c r="J30" s="7"/>
    </row>
    <row r="31" spans="1:16" x14ac:dyDescent="0.25">
      <c r="G31" s="7"/>
      <c r="H31" s="7"/>
      <c r="I31" s="7"/>
      <c r="J31" s="7"/>
    </row>
    <row r="32" spans="1:16" x14ac:dyDescent="0.25">
      <c r="G32" s="7"/>
      <c r="H32" s="7"/>
      <c r="I32" s="7"/>
      <c r="J32" s="7"/>
    </row>
    <row r="33" spans="1:10" x14ac:dyDescent="0.25">
      <c r="H33" s="7"/>
      <c r="I33" s="7"/>
      <c r="J33" s="7"/>
    </row>
    <row r="35" spans="1:10" x14ac:dyDescent="0.25">
      <c r="E35" s="18"/>
      <c r="J35" s="7"/>
    </row>
    <row r="36" spans="1:10" x14ac:dyDescent="0.25">
      <c r="E36" s="18"/>
      <c r="J36" s="7"/>
    </row>
    <row r="37" spans="1:10" x14ac:dyDescent="0.25">
      <c r="E37" s="18"/>
    </row>
    <row r="38" spans="1:10" ht="15.75" x14ac:dyDescent="0.25">
      <c r="A38" s="19"/>
    </row>
    <row r="39" spans="1:10" ht="15.75" x14ac:dyDescent="0.25">
      <c r="A39" s="19"/>
    </row>
    <row r="40" spans="1:10" ht="15.75" x14ac:dyDescent="0.25">
      <c r="A40" s="19"/>
    </row>
    <row r="41" spans="1:10" ht="15.75" x14ac:dyDescent="0.25">
      <c r="A41" s="19"/>
    </row>
    <row r="42" spans="1:10" ht="15.75" x14ac:dyDescent="0.25">
      <c r="A42" s="19"/>
    </row>
    <row r="43" spans="1:10" ht="15.75" x14ac:dyDescent="0.25">
      <c r="A43" s="19"/>
    </row>
    <row r="44" spans="1:10" ht="15.75" x14ac:dyDescent="0.25">
      <c r="A44" s="19"/>
    </row>
    <row r="64" spans="5:7" x14ac:dyDescent="0.25">
      <c r="E64" s="7"/>
      <c r="F64" s="7"/>
      <c r="G64" s="7"/>
    </row>
  </sheetData>
  <mergeCells count="3">
    <mergeCell ref="E1:H1"/>
    <mergeCell ref="M1:N1"/>
    <mergeCell ref="I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6AA7-0C18-42FD-97F4-64EF254CA9F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C324-D8A0-415E-B93E-E77BB89BB3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B90C-9BA8-48FE-B8E2-28A02CFA9EC3}">
  <dimension ref="A1"/>
  <sheetViews>
    <sheetView workbookViewId="0">
      <selection activeCell="H33" sqref="H3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271-5188-4521-BEF4-26012E6D5F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AD08-E105-4278-888C-3AE7B9851B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2FF4-0133-4C72-981F-C56A0EFC44B2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 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2023-08-31T04:54:14Z</dcterms:modified>
</cp:coreProperties>
</file>