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5" i="1" l="1"/>
  <c r="S35" i="1"/>
  <c r="Q19" i="1"/>
  <c r="P19" i="1"/>
  <c r="S29" i="1"/>
  <c r="R19" i="1"/>
  <c r="R16" i="1"/>
  <c r="R20" i="1" s="1"/>
  <c r="Q35" i="1"/>
  <c r="P35" i="1"/>
  <c r="P33" i="1"/>
  <c r="P32" i="1"/>
  <c r="Q28" i="1"/>
  <c r="P28" i="1"/>
  <c r="R5" i="1"/>
  <c r="H22" i="1"/>
  <c r="E18" i="1" l="1"/>
  <c r="G30" i="1"/>
  <c r="E29" i="1" l="1"/>
  <c r="D8" i="1"/>
  <c r="C29" i="1"/>
  <c r="Q21" i="1"/>
  <c r="Q8" i="1"/>
  <c r="Q9" i="1" s="1"/>
  <c r="Q6" i="1"/>
  <c r="Q4" i="1"/>
  <c r="Q3" i="1"/>
  <c r="Q12" i="1" s="1"/>
  <c r="J18" i="1"/>
  <c r="I18" i="1"/>
  <c r="H18" i="1"/>
  <c r="Q10" i="1" l="1"/>
  <c r="Q11" i="1" s="1"/>
  <c r="Q13" i="1" s="1"/>
  <c r="Q16" i="1" s="1"/>
  <c r="P21" i="1"/>
  <c r="D6" i="1"/>
  <c r="A6" i="1"/>
  <c r="B25" i="1"/>
  <c r="L3" i="1"/>
  <c r="K3" i="1"/>
  <c r="K2" i="1"/>
  <c r="P8" i="1"/>
  <c r="P9" i="1" s="1"/>
  <c r="P6" i="1"/>
  <c r="P4" i="1"/>
  <c r="P3" i="1"/>
  <c r="P12" i="1" s="1"/>
  <c r="Q17" i="1" l="1"/>
  <c r="Q18" i="1"/>
  <c r="Q20" i="1"/>
  <c r="P10" i="1"/>
  <c r="P11" i="1" s="1"/>
  <c r="P13" i="1" s="1"/>
  <c r="P16" i="1" s="1"/>
  <c r="P18" i="1" l="1"/>
  <c r="P17" i="1"/>
  <c r="P20" i="1"/>
  <c r="I5" i="1" l="1"/>
  <c r="H6" i="1"/>
</calcChain>
</file>

<file path=xl/sharedStrings.xml><?xml version="1.0" encoding="utf-8"?>
<sst xmlns="http://schemas.openxmlformats.org/spreadsheetml/2006/main" count="35" uniqueCount="32">
  <si>
    <t>Prev</t>
  </si>
  <si>
    <t>26.07.2023</t>
  </si>
  <si>
    <t>OC</t>
  </si>
  <si>
    <t>Rate on BU</t>
  </si>
  <si>
    <t>Carpet</t>
  </si>
  <si>
    <t>Agreement</t>
  </si>
  <si>
    <t>BU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</si>
  <si>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</si>
  <si>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</si>
  <si>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</si>
  <si>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</si>
  <si>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</si>
  <si>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</si>
  <si>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</si>
  <si>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</si>
  <si>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</si>
  <si>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</si>
  <si>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</si>
  <si>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</si>
  <si>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</si>
  <si>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</si>
  <si>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</si>
  <si>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</si>
  <si>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</si>
  <si>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Guideline Rate</t>
  </si>
  <si>
    <t>Measurement</t>
  </si>
  <si>
    <t>CB</t>
  </si>
  <si>
    <t>FB</t>
  </si>
  <si>
    <t>Bal</t>
  </si>
  <si>
    <t>IGR</t>
  </si>
  <si>
    <t>RR</t>
  </si>
  <si>
    <t>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</si>
</sst>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6" formatCode="_ * #,##0_ ;_ * \-#,##0_ ;_ * &quot;-&quot;??_ ;_ @_ "/>
  </numFmts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24">
    <xf numFmtId="0" fontId="0" fillId="0" borderId="0" xfId="0"/>
    <xf numFmtId="0" fontId="1" fillId="2" borderId="0" xfId="0" applyFont="1" applyFill="1"/>
    <xf numFmtId="0" fontId="3" fillId="0" borderId="1" xfId="0" applyFont="1" applyBorder="1"/>
    <xf numFmtId="43" fontId="4" fillId="0" borderId="1" xfId="1" applyFont="1" applyFill="1" applyBorder="1"/>
    <xf numFmtId="0" fontId="3" fillId="0" borderId="1" xfId="0" applyFont="1" applyBorder="1" applyAlignment="1">
      <alignment wrapText="1"/>
    </xf>
    <xf numFmtId="0" fontId="4" fillId="0" borderId="1" xfId="0" applyFont="1" applyBorder="1"/>
    <xf numFmtId="10" fontId="4" fillId="0" borderId="1" xfId="0" applyNumberFormat="1" applyFont="1" applyBorder="1"/>
    <xf numFmtId="0" fontId="3" fillId="3" borderId="1" xfId="0" applyFont="1" applyFill="1" applyBorder="1"/>
    <xf numFmtId="0" fontId="4" fillId="3" borderId="1" xfId="0" applyFont="1" applyFill="1" applyBorder="1"/>
    <xf numFmtId="43" fontId="4" fillId="3" borderId="1" xfId="0" applyNumberFormat="1" applyFont="1" applyFill="1" applyBorder="1"/>
    <xf numFmtId="0" fontId="3" fillId="0" borderId="1" xfId="0" applyFont="1" applyFill="1" applyBorder="1"/>
    <xf numFmtId="43" fontId="4" fillId="0" borderId="1" xfId="0" applyNumberFormat="1" applyFont="1" applyFill="1" applyBorder="1"/>
    <xf numFmtId="0" fontId="4" fillId="0" borderId="1" xfId="0" applyFont="1" applyFill="1" applyBorder="1"/>
    <xf numFmtId="0" fontId="3" fillId="0" borderId="2" xfId="0" applyFont="1" applyFill="1" applyBorder="1"/>
    <xf numFmtId="43" fontId="3" fillId="0" borderId="0" xfId="1" applyFont="1" applyFill="1"/>
    <xf numFmtId="0" fontId="0" fillId="0" borderId="1" xfId="0" applyBorder="1"/>
    <xf numFmtId="0" fontId="5" fillId="0" borderId="1" xfId="0" applyFont="1" applyBorder="1"/>
    <xf numFmtId="0" fontId="0" fillId="4" borderId="0" xfId="0" applyFill="1"/>
    <xf numFmtId="0" fontId="1" fillId="4" borderId="0" xfId="0" applyFont="1" applyFill="1"/>
    <xf numFmtId="43" fontId="0" fillId="0" borderId="0" xfId="0" applyNumberFormat="1"/>
    <xf numFmtId="0" fontId="3" fillId="2" borderId="1" xfId="0" applyFont="1" applyFill="1" applyBorder="1"/>
    <xf numFmtId="43" fontId="4" fillId="2" borderId="1" xfId="1" applyFont="1" applyFill="1" applyBorder="1"/>
    <xf numFmtId="43" fontId="0" fillId="0" borderId="0" xfId="1" applyFont="1"/>
    <xf numFmtId="166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15</xdr:row>
      <xdr:rowOff>0</xdr:rowOff>
    </xdr:from>
    <xdr:to>
      <xdr:col>42</xdr:col>
      <xdr:colOff>379095</xdr:colOff>
      <xdr:row>59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0" y="2857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66</xdr:row>
      <xdr:rowOff>0</xdr:rowOff>
    </xdr:from>
    <xdr:to>
      <xdr:col>41</xdr:col>
      <xdr:colOff>379095</xdr:colOff>
      <xdr:row>110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00" y="12573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117</xdr:row>
      <xdr:rowOff>0</xdr:rowOff>
    </xdr:from>
    <xdr:to>
      <xdr:col>41</xdr:col>
      <xdr:colOff>379095</xdr:colOff>
      <xdr:row>161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500" y="2228850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tabSelected="1" topLeftCell="A7" workbookViewId="0">
      <selection activeCell="R16" sqref="R16"/>
    </sheetView>
  </sheetViews>
  <sheetFormatPr defaultRowHeight="15" x14ac:dyDescent="0.25"/>
  <cols>
    <col min="1" max="1" width="11" bestFit="1" customWidth="1"/>
    <col min="15" max="15" width="19.5703125" bestFit="1" customWidth="1"/>
    <col min="16" max="17" width="12.140625" bestFit="1" customWidth="1"/>
    <col min="18" max="18" width="14.28515625" bestFit="1" customWidth="1"/>
    <col min="19" max="19" width="12.5703125" bestFit="1" customWidth="1"/>
  </cols>
  <sheetData>
    <row r="1" spans="1:18" ht="16.5" x14ac:dyDescent="0.3">
      <c r="A1" t="s">
        <v>0</v>
      </c>
      <c r="K1">
        <v>26620</v>
      </c>
      <c r="L1">
        <v>2023</v>
      </c>
      <c r="O1" s="20" t="s">
        <v>7</v>
      </c>
      <c r="P1" s="21">
        <v>16000</v>
      </c>
      <c r="Q1" s="21">
        <v>16000</v>
      </c>
    </row>
    <row r="2" spans="1:18" ht="33" x14ac:dyDescent="0.3">
      <c r="A2" t="s">
        <v>1</v>
      </c>
      <c r="K2">
        <f>K1/100*105</f>
        <v>27951</v>
      </c>
      <c r="L2">
        <v>1997</v>
      </c>
      <c r="O2" s="4" t="s">
        <v>8</v>
      </c>
      <c r="P2" s="3">
        <v>2600</v>
      </c>
      <c r="Q2" s="3">
        <v>2600</v>
      </c>
    </row>
    <row r="3" spans="1:18" ht="16.5" x14ac:dyDescent="0.3">
      <c r="A3" t="s">
        <v>3</v>
      </c>
      <c r="B3">
        <v>13500</v>
      </c>
      <c r="K3">
        <f>K2/10.764</f>
        <v>2596.711259754738</v>
      </c>
      <c r="L3">
        <f>L1-L2</f>
        <v>26</v>
      </c>
      <c r="O3" s="2" t="s">
        <v>9</v>
      </c>
      <c r="P3" s="3">
        <f>P1-P2</f>
        <v>13400</v>
      </c>
      <c r="Q3" s="3">
        <f>Q1-Q2</f>
        <v>13400</v>
      </c>
    </row>
    <row r="4" spans="1:18" ht="16.5" x14ac:dyDescent="0.3">
      <c r="H4">
        <v>377</v>
      </c>
      <c r="O4" s="2" t="s">
        <v>10</v>
      </c>
      <c r="P4" s="3">
        <f>P2*1</f>
        <v>2600</v>
      </c>
      <c r="Q4" s="3">
        <f>Q2*1</f>
        <v>2600</v>
      </c>
    </row>
    <row r="5" spans="1:18" ht="16.5" x14ac:dyDescent="0.3">
      <c r="A5">
        <v>638</v>
      </c>
      <c r="D5">
        <v>10323495</v>
      </c>
      <c r="H5">
        <v>20000</v>
      </c>
      <c r="I5">
        <f>H5/1.2</f>
        <v>16666.666666666668</v>
      </c>
      <c r="O5" s="2" t="s">
        <v>11</v>
      </c>
      <c r="P5" s="5">
        <v>26</v>
      </c>
      <c r="Q5" s="5">
        <v>26</v>
      </c>
      <c r="R5">
        <f>100-Q5</f>
        <v>74</v>
      </c>
    </row>
    <row r="6" spans="1:18" ht="16.5" x14ac:dyDescent="0.3">
      <c r="A6">
        <f>A5*1.2</f>
        <v>765.6</v>
      </c>
      <c r="B6">
        <v>585</v>
      </c>
      <c r="D6" s="18">
        <f>D5/585</f>
        <v>17647</v>
      </c>
      <c r="H6">
        <f>H5*H4</f>
        <v>7540000</v>
      </c>
      <c r="O6" s="2" t="s">
        <v>12</v>
      </c>
      <c r="P6" s="5">
        <f>P7-P5</f>
        <v>34</v>
      </c>
      <c r="Q6" s="5">
        <f>Q7-Q5</f>
        <v>34</v>
      </c>
    </row>
    <row r="7" spans="1:18" ht="16.5" x14ac:dyDescent="0.3">
      <c r="B7">
        <v>17647</v>
      </c>
      <c r="O7" s="2" t="s">
        <v>13</v>
      </c>
      <c r="P7" s="5">
        <v>60</v>
      </c>
      <c r="Q7" s="5">
        <v>60</v>
      </c>
    </row>
    <row r="8" spans="1:18" ht="33" x14ac:dyDescent="0.3">
      <c r="D8" s="1">
        <f>D5/A6</f>
        <v>13484.188871473354</v>
      </c>
      <c r="O8" s="4" t="s">
        <v>14</v>
      </c>
      <c r="P8" s="5">
        <f>90*P5/P7</f>
        <v>39</v>
      </c>
      <c r="Q8" s="5">
        <f>90*Q5/Q7</f>
        <v>39</v>
      </c>
    </row>
    <row r="9" spans="1:18" ht="16.5" x14ac:dyDescent="0.3">
      <c r="O9" s="2"/>
      <c r="P9" s="6">
        <f>P8%</f>
        <v>0.39</v>
      </c>
      <c r="Q9" s="6">
        <f>Q8%</f>
        <v>0.39</v>
      </c>
    </row>
    <row r="10" spans="1:18" ht="16.5" x14ac:dyDescent="0.3">
      <c r="A10" t="s">
        <v>4</v>
      </c>
      <c r="B10">
        <v>17800</v>
      </c>
      <c r="O10" s="2" t="s">
        <v>15</v>
      </c>
      <c r="P10" s="3">
        <f>P4*P9</f>
        <v>1014</v>
      </c>
      <c r="Q10" s="3">
        <f>Q4*Q9</f>
        <v>1014</v>
      </c>
    </row>
    <row r="11" spans="1:18" ht="16.5" x14ac:dyDescent="0.3">
      <c r="O11" s="2" t="s">
        <v>16</v>
      </c>
      <c r="P11" s="3">
        <f>P4-P10</f>
        <v>1586</v>
      </c>
      <c r="Q11" s="3">
        <f>Q4-Q10</f>
        <v>1586</v>
      </c>
    </row>
    <row r="12" spans="1:18" ht="16.5" x14ac:dyDescent="0.3">
      <c r="A12" t="s">
        <v>2</v>
      </c>
      <c r="B12">
        <v>1997</v>
      </c>
      <c r="O12" s="2" t="s">
        <v>9</v>
      </c>
      <c r="P12" s="3">
        <f>P3</f>
        <v>13400</v>
      </c>
      <c r="Q12" s="3">
        <f>Q3</f>
        <v>13400</v>
      </c>
    </row>
    <row r="13" spans="1:18" ht="16.5" x14ac:dyDescent="0.3">
      <c r="O13" s="2" t="s">
        <v>17</v>
      </c>
      <c r="P13" s="3">
        <f>P12+P11</f>
        <v>14986</v>
      </c>
      <c r="Q13" s="3">
        <f>Q12+Q11</f>
        <v>14986</v>
      </c>
    </row>
    <row r="14" spans="1:18" ht="16.5" x14ac:dyDescent="0.3">
      <c r="O14" s="2"/>
      <c r="P14" s="5"/>
      <c r="Q14" s="5"/>
    </row>
    <row r="15" spans="1:18" ht="16.5" x14ac:dyDescent="0.3">
      <c r="A15" t="s">
        <v>5</v>
      </c>
      <c r="O15" s="7" t="s">
        <v>18</v>
      </c>
      <c r="P15" s="8">
        <v>453</v>
      </c>
      <c r="Q15" s="8">
        <v>347</v>
      </c>
      <c r="R15">
        <f>SUM(P15:Q15)</f>
        <v>800</v>
      </c>
    </row>
    <row r="16" spans="1:18" ht="16.5" x14ac:dyDescent="0.3">
      <c r="H16" s="16">
        <v>704</v>
      </c>
      <c r="I16" s="16">
        <v>705</v>
      </c>
      <c r="O16" s="7" t="s">
        <v>19</v>
      </c>
      <c r="P16" s="9">
        <f>P13*P15</f>
        <v>6788658</v>
      </c>
      <c r="Q16" s="9">
        <f>Q13*Q15</f>
        <v>5200142</v>
      </c>
      <c r="R16" s="19">
        <f>SUM(P16:Q16)</f>
        <v>11988800</v>
      </c>
    </row>
    <row r="17" spans="1:19" ht="16.5" x14ac:dyDescent="0.3">
      <c r="A17" t="s">
        <v>4</v>
      </c>
      <c r="B17">
        <v>377</v>
      </c>
      <c r="E17">
        <v>377</v>
      </c>
      <c r="H17" s="15">
        <v>42.05</v>
      </c>
      <c r="I17" s="15">
        <v>32.25</v>
      </c>
      <c r="O17" s="10" t="s">
        <v>20</v>
      </c>
      <c r="P17" s="11">
        <f>P16*90%</f>
        <v>6109792.2000000002</v>
      </c>
      <c r="Q17" s="11">
        <f>Q16*90%</f>
        <v>4680127.8</v>
      </c>
    </row>
    <row r="18" spans="1:19" ht="16.5" x14ac:dyDescent="0.3">
      <c r="A18" t="s">
        <v>6</v>
      </c>
      <c r="B18">
        <v>452</v>
      </c>
      <c r="E18">
        <f>E17*1.2</f>
        <v>452.4</v>
      </c>
      <c r="H18" s="15">
        <f>H17*10.764</f>
        <v>452.62619999999993</v>
      </c>
      <c r="I18" s="15">
        <f>I17*10.764</f>
        <v>347.13899999999995</v>
      </c>
      <c r="J18">
        <f>SUM(H18:I18)</f>
        <v>799.76519999999982</v>
      </c>
      <c r="O18" s="10" t="s">
        <v>21</v>
      </c>
      <c r="P18" s="11">
        <f>P16*80%</f>
        <v>5430926.4000000004</v>
      </c>
      <c r="Q18" s="11">
        <f>Q16*80%</f>
        <v>4160113.6</v>
      </c>
    </row>
    <row r="19" spans="1:19" ht="16.5" x14ac:dyDescent="0.3">
      <c r="O19" s="10" t="s">
        <v>22</v>
      </c>
      <c r="P19" s="11">
        <f>P15*P2</f>
        <v>1177800</v>
      </c>
      <c r="Q19" s="11">
        <f>Q15*Q2</f>
        <v>902200</v>
      </c>
      <c r="R19" s="19">
        <f>SUM(P19:Q19)</f>
        <v>2080000</v>
      </c>
    </row>
    <row r="20" spans="1:19" ht="16.5" x14ac:dyDescent="0.3">
      <c r="A20" s="17" t="s">
        <v>25</v>
      </c>
      <c r="B20" s="17"/>
      <c r="H20">
        <v>453</v>
      </c>
      <c r="O20" s="12" t="s">
        <v>23</v>
      </c>
      <c r="P20" s="11">
        <f>P16*0.025/12</f>
        <v>14143.0375</v>
      </c>
      <c r="Q20" s="11">
        <f>Q16*0.025/12</f>
        <v>10833.629166666668</v>
      </c>
      <c r="R20" s="19">
        <f>R16*0.025/12</f>
        <v>24976.666666666668</v>
      </c>
    </row>
    <row r="21" spans="1:19" ht="16.5" x14ac:dyDescent="0.3">
      <c r="A21" s="17" t="s">
        <v>4</v>
      </c>
      <c r="B21" s="17">
        <v>782</v>
      </c>
      <c r="H21">
        <v>347</v>
      </c>
      <c r="O21" s="13" t="s">
        <v>24</v>
      </c>
      <c r="P21" s="14">
        <f>P15*11627</f>
        <v>5267031</v>
      </c>
      <c r="Q21" s="14">
        <f>Q15*11627</f>
        <v>4034569</v>
      </c>
    </row>
    <row r="22" spans="1:19" x14ac:dyDescent="0.25">
      <c r="A22" s="17" t="s">
        <v>26</v>
      </c>
      <c r="B22" s="17">
        <v>15</v>
      </c>
      <c r="H22">
        <f>SUM(H20:H21)</f>
        <v>800</v>
      </c>
    </row>
    <row r="23" spans="1:19" x14ac:dyDescent="0.25">
      <c r="A23" s="17" t="s">
        <v>27</v>
      </c>
      <c r="B23" s="17">
        <v>13</v>
      </c>
    </row>
    <row r="24" spans="1:19" x14ac:dyDescent="0.25">
      <c r="A24" s="17" t="s">
        <v>28</v>
      </c>
      <c r="B24" s="17">
        <v>7</v>
      </c>
    </row>
    <row r="25" spans="1:19" x14ac:dyDescent="0.25">
      <c r="A25" s="17"/>
      <c r="B25" s="18">
        <f>SUM(B21:B24)</f>
        <v>817</v>
      </c>
    </row>
    <row r="27" spans="1:19" x14ac:dyDescent="0.25">
      <c r="O27" t="s">
        <v>30</v>
      </c>
      <c r="P27" s="22">
        <v>137600</v>
      </c>
      <c r="Q27" s="22"/>
      <c r="S27">
        <v>800</v>
      </c>
    </row>
    <row r="28" spans="1:19" x14ac:dyDescent="0.25">
      <c r="A28" t="s">
        <v>29</v>
      </c>
      <c r="P28" s="22">
        <f>P27/100*105</f>
        <v>144480</v>
      </c>
      <c r="Q28" s="23">
        <f>P28/10.764</f>
        <v>13422.519509476033</v>
      </c>
      <c r="S28">
        <v>2600</v>
      </c>
    </row>
    <row r="29" spans="1:19" x14ac:dyDescent="0.25">
      <c r="A29">
        <v>585</v>
      </c>
      <c r="B29">
        <v>8600000</v>
      </c>
      <c r="C29">
        <f>B29/A29</f>
        <v>14700.854700854701</v>
      </c>
      <c r="E29">
        <f>C29*1.2</f>
        <v>17641.025641025641</v>
      </c>
      <c r="G29">
        <v>19200</v>
      </c>
      <c r="P29" s="22"/>
      <c r="Q29" s="23"/>
      <c r="S29">
        <f>S28*S27</f>
        <v>2080000</v>
      </c>
    </row>
    <row r="30" spans="1:19" x14ac:dyDescent="0.25">
      <c r="G30">
        <f>G29/1.2</f>
        <v>16000</v>
      </c>
      <c r="O30" t="s">
        <v>31</v>
      </c>
      <c r="P30" s="22">
        <v>41400</v>
      </c>
      <c r="Q30" s="23"/>
    </row>
    <row r="31" spans="1:19" x14ac:dyDescent="0.25">
      <c r="P31" s="22"/>
      <c r="Q31" s="23"/>
    </row>
    <row r="32" spans="1:19" x14ac:dyDescent="0.25">
      <c r="P32" s="22">
        <f>P28-P30</f>
        <v>103080</v>
      </c>
      <c r="Q32" s="23"/>
      <c r="S32" s="22"/>
    </row>
    <row r="33" spans="16:19" x14ac:dyDescent="0.25">
      <c r="P33" s="22">
        <f>P32*74%</f>
        <v>76279.199999999997</v>
      </c>
      <c r="Q33" s="23"/>
      <c r="S33" s="22">
        <v>800</v>
      </c>
    </row>
    <row r="34" spans="16:19" x14ac:dyDescent="0.25">
      <c r="P34" s="22"/>
      <c r="Q34" s="23"/>
      <c r="S34" s="22">
        <v>10933</v>
      </c>
    </row>
    <row r="35" spans="16:19" x14ac:dyDescent="0.25">
      <c r="P35" s="23">
        <f>P33+P30</f>
        <v>117679.2</v>
      </c>
      <c r="Q35" s="23">
        <f>P35/10.764</f>
        <v>10932.664437012263</v>
      </c>
      <c r="S35" s="22">
        <f>S34*S33</f>
        <v>8746400</v>
      </c>
    </row>
    <row r="36" spans="16:19" x14ac:dyDescent="0.25">
      <c r="S36" s="2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0" zoomScaleNormal="10" workbookViewId="0">
      <selection activeCell="BD62" sqref="BD6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2023-09-29T08:41:23Z</dcterms:modified>
</cp:coreProperties>
</file>