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Sadhana Agrawal Wo Shri. Rajendra Agrawal - Residential House\"/>
    </mc:Choice>
  </mc:AlternateContent>
  <xr:revisionPtr revIDLastSave="0" documentId="13_ncr:1_{3BC01616-3698-44A0-8345-C3FF37E988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nd And Building" sheetId="5" r:id="rId1"/>
    <sheet name="Sheet1" sheetId="6" r:id="rId2"/>
    <sheet name="Sheet2" sheetId="7" r:id="rId3"/>
  </sheets>
  <calcPr calcId="191029"/>
</workbook>
</file>

<file path=xl/calcChain.xml><?xml version="1.0" encoding="utf-8"?>
<calcChain xmlns="http://schemas.openxmlformats.org/spreadsheetml/2006/main">
  <c r="J34" i="5" l="1"/>
  <c r="M23" i="5" l="1"/>
  <c r="M24" i="5"/>
  <c r="M25" i="5"/>
  <c r="M26" i="5"/>
  <c r="M22" i="5"/>
  <c r="I25" i="5"/>
  <c r="I23" i="5"/>
  <c r="H23" i="5"/>
  <c r="H26" i="5" s="1"/>
  <c r="I26" i="5" s="1"/>
  <c r="H24" i="5"/>
  <c r="I24" i="5" s="1"/>
  <c r="H25" i="5"/>
  <c r="F26" i="5"/>
  <c r="G26" i="5"/>
  <c r="C4" i="5" l="1"/>
  <c r="C19" i="5" l="1"/>
  <c r="C25" i="5" s="1"/>
  <c r="C14" i="5"/>
  <c r="C24" i="5" s="1"/>
  <c r="O8" i="5"/>
  <c r="C22" i="5"/>
  <c r="I3" i="5"/>
  <c r="K2" i="5" s="1"/>
  <c r="J2" i="5"/>
  <c r="O9" i="5" l="1"/>
  <c r="C29" i="5" s="1"/>
  <c r="C30" i="5" s="1"/>
  <c r="L2" i="5"/>
  <c r="I8" i="5"/>
  <c r="J8" i="5"/>
  <c r="K8" i="5" s="1"/>
  <c r="L8" i="5" s="1"/>
  <c r="N8" i="5" s="1"/>
  <c r="N9" i="5" s="1"/>
  <c r="M8" i="5" l="1"/>
  <c r="M9" i="5" s="1"/>
  <c r="L3" i="5" l="1"/>
  <c r="L4" i="5" s="1"/>
  <c r="C23" i="5"/>
  <c r="C26" i="5" s="1"/>
  <c r="C28" i="5" s="1"/>
  <c r="C27" i="5" l="1"/>
  <c r="P4" i="5"/>
  <c r="R4" i="5" s="1"/>
  <c r="P3" i="5"/>
  <c r="R3" i="5" s="1"/>
  <c r="P2" i="5"/>
  <c r="R2" i="5" s="1"/>
</calcChain>
</file>

<file path=xl/sharedStrings.xml><?xml version="1.0" encoding="utf-8"?>
<sst xmlns="http://schemas.openxmlformats.org/spreadsheetml/2006/main" count="82" uniqueCount="67">
  <si>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</si>
  <si>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</si>
  <si>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</si>
  <si>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</si>
  <si>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</si>
  <si>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</si>
  <si>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</si>
  <si>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</si>
  <si>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</si>
  <si>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</si>
  <si>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</si>
  <si>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</si>
  <si>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</si>
  <si>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</si>
  <si>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</si>
  <si>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</si>
  <si>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</si>
  <si>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</si>
  <si>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</si>
  <si>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</si>
  <si>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</si>
  <si>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</si>
  <si>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</si>
  <si>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</si>
  <si>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</si>
  <si>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</si>
  <si>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</si>
  <si>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</si>
  <si>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</si>
  <si>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</si>
  <si>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</si>
  <si>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</si>
  <si>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</si>
  <si>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</si>
  <si>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</si>
  <si>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</si>
  <si>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</si>
  <si>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</si>
  <si>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</si>
  <si>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</si>
  <si>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</si>
  <si>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</si>
  <si>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</si>
  <si>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</si>
  <si>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</si>
  <si>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Plot No 272 Vasant Vihar</t>
  </si>
  <si>
    <t>Residential Land And Building</t>
  </si>
  <si>
    <t>As per Approved Building Plan, the area statement is as below-</t>
  </si>
  <si>
    <t xml:space="preserve">FSI Area </t>
  </si>
  <si>
    <t>in Sq. M.</t>
  </si>
  <si>
    <t>NON FAR Area</t>
  </si>
  <si>
    <t>Total Slab Area In Sq. M.</t>
  </si>
  <si>
    <t>Total Slab Area In Sq. Ft.</t>
  </si>
  <si>
    <t>-</t>
  </si>
  <si>
    <t>Area in Sq. M.</t>
  </si>
  <si>
    <t>Area in Sq. Ft.</t>
  </si>
  <si>
    <t>Area of Plot</t>
  </si>
  <si>
    <t>Permissible FAR: 1.50 X 112.50</t>
  </si>
  <si>
    <t xml:space="preserve">Total Slab Area </t>
  </si>
  <si>
    <t>Permissible Coverage Area (50.00%)</t>
  </si>
  <si>
    <t>Purpose Coverage Area (49.47%)</t>
  </si>
  <si>
    <t>As per site Measurement, the structure area is as below -</t>
  </si>
  <si>
    <t>Floor</t>
  </si>
  <si>
    <t>Carpet Area in Sq. Ft.</t>
  </si>
  <si>
    <t>Ground</t>
  </si>
  <si>
    <t xml:space="preserve">First </t>
  </si>
  <si>
    <t>Second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</si>
</sst>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" fillId="0" borderId="8" xfId="0" applyFont="1" applyBorder="1" applyAlignment="1">
      <alignment vertical="center" wrapText="1"/>
    </xf>
    <xf numFmtId="164" fontId="8" fillId="0" borderId="0" xfId="1" applyNumberFormat="1" applyFont="1"/>
    <xf numFmtId="0" fontId="1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353786</xdr:colOff>
      <xdr:row>0</xdr:row>
      <xdr:rowOff>81643</xdr:rowOff>
    </xdr:from>
    <xdr:to>
      <xdr:col>21</xdr:col>
      <xdr:colOff>561710</xdr:colOff>
      <xdr:row>38</xdr:row>
      <xdr:rowOff>156929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786" y="81643"/>
          <a:ext cx="13066674" cy="73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207924</xdr:colOff>
      <xdr:row>38</xdr:row>
      <xdr:rowOff>75286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9524" cy="73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152400</xdr:rowOff>
    </xdr:from>
    <xdr:to>
      <xdr:col>21</xdr:col>
      <xdr:colOff>360324</xdr:colOff>
      <xdr:row>39</xdr:row>
      <xdr:rowOff>37186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152400"/>
          <a:ext cx="13009524" cy="73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22</xdr:col>
      <xdr:colOff>207924</xdr:colOff>
      <xdr:row>43</xdr:row>
      <xdr:rowOff>75286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952500"/>
          <a:ext cx="13009524" cy="73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</xdr:row>
      <xdr:rowOff>152400</xdr:rowOff>
    </xdr:from>
    <xdr:to>
      <xdr:col>22</xdr:col>
      <xdr:colOff>360324</xdr:colOff>
      <xdr:row>44</xdr:row>
      <xdr:rowOff>37186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11049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6"/>
  <sheetViews>
    <sheetView tabSelected="1" zoomScale="85" zoomScaleNormal="85" workbookViewId="0">
      <selection activeCell="S8" sqref="S8"/>
    </sheetView>
  </sheetViews>
  <sheetFormatPr defaultRowHeight="16.5" x14ac:dyDescent="0.3"/>
  <cols>
    <col min="1" max="1" width="9.140625" style="40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D1" s="78" t="s">
        <v>45</v>
      </c>
      <c r="E1" s="78"/>
      <c r="F1" s="78"/>
      <c r="G1" s="78"/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1">
        <v>1211</v>
      </c>
      <c r="D2" s="7" t="s">
        <v>44</v>
      </c>
      <c r="E2" s="4"/>
      <c r="F2" s="4"/>
      <c r="G2" s="25"/>
      <c r="H2" s="1" t="s">
        <v>39</v>
      </c>
      <c r="I2" s="61">
        <v>47000</v>
      </c>
      <c r="J2" s="61">
        <f>C2</f>
        <v>1211</v>
      </c>
      <c r="K2" s="61">
        <f>I3</f>
        <v>4366</v>
      </c>
      <c r="L2" s="51">
        <f>J2*K2</f>
        <v>5287226</v>
      </c>
      <c r="O2" s="58" t="s">
        <v>35</v>
      </c>
      <c r="P2" s="59">
        <f>C26</f>
        <v>14606450</v>
      </c>
      <c r="R2" s="20">
        <f>P2*0.025/12</f>
        <v>30430.104166666668</v>
      </c>
      <c r="S2" s="18" t="s">
        <v>34</v>
      </c>
    </row>
    <row r="3" spans="1:19" x14ac:dyDescent="0.3">
      <c r="B3" s="24" t="s">
        <v>6</v>
      </c>
      <c r="C3" s="50">
        <v>10000</v>
      </c>
      <c r="D3" s="15"/>
      <c r="E3" s="26"/>
      <c r="F3" s="26"/>
      <c r="G3" s="15"/>
      <c r="H3" s="1" t="s">
        <v>40</v>
      </c>
      <c r="I3" s="61">
        <f>MROUND(I2/10.764,1)</f>
        <v>4366</v>
      </c>
      <c r="J3" s="61"/>
      <c r="K3" s="51"/>
      <c r="L3" s="51">
        <f>N9</f>
        <v>2496450</v>
      </c>
      <c r="O3" s="58" t="s">
        <v>35</v>
      </c>
      <c r="P3" s="59">
        <f>C26</f>
        <v>14606450</v>
      </c>
      <c r="Q3" s="7"/>
      <c r="R3" s="20">
        <f>P3*0.04/12</f>
        <v>48688.166666666664</v>
      </c>
      <c r="S3" s="60" t="s">
        <v>36</v>
      </c>
    </row>
    <row r="4" spans="1:19" x14ac:dyDescent="0.3">
      <c r="B4" s="32" t="s">
        <v>18</v>
      </c>
      <c r="C4" s="51">
        <f>ROUND((C2*C3),0)</f>
        <v>12110000</v>
      </c>
      <c r="F4" s="22"/>
      <c r="G4" s="22"/>
      <c r="I4" s="51"/>
      <c r="J4" s="61"/>
      <c r="K4" s="51"/>
      <c r="L4" s="51">
        <f>SUM(L2:L3)</f>
        <v>7783676</v>
      </c>
      <c r="O4" s="58" t="s">
        <v>35</v>
      </c>
      <c r="P4" s="59">
        <f>C26</f>
        <v>14606450</v>
      </c>
      <c r="Q4" s="7"/>
      <c r="R4" s="20">
        <f>P4*0.033/12</f>
        <v>40167.737500000003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41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2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3" t="s">
        <v>26</v>
      </c>
      <c r="N6" s="5" t="s">
        <v>17</v>
      </c>
      <c r="O6" s="5" t="s">
        <v>42</v>
      </c>
    </row>
    <row r="7" spans="1:19" s="3" customFormat="1" ht="15" x14ac:dyDescent="0.2">
      <c r="A7" s="41"/>
      <c r="B7" s="4" t="s">
        <v>46</v>
      </c>
      <c r="C7" s="5" t="s">
        <v>43</v>
      </c>
      <c r="D7" s="4"/>
      <c r="E7" s="4"/>
      <c r="F7" s="4"/>
      <c r="G7" s="42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8">
        <v>1</v>
      </c>
      <c r="B8" s="45"/>
      <c r="C8" s="44">
        <v>1958</v>
      </c>
      <c r="D8" s="49">
        <v>2013</v>
      </c>
      <c r="E8" s="49">
        <v>2023</v>
      </c>
      <c r="F8" s="49">
        <v>60</v>
      </c>
      <c r="G8" s="52">
        <v>1500</v>
      </c>
      <c r="H8" s="53">
        <v>10</v>
      </c>
      <c r="I8" s="53">
        <f t="shared" ref="I8" si="0">F8-H8</f>
        <v>50</v>
      </c>
      <c r="J8" s="15">
        <f>IF(H8&gt;=5,90*H8/F8)</f>
        <v>15</v>
      </c>
      <c r="K8" s="53">
        <f t="shared" ref="K8" si="1">G8/100*J8</f>
        <v>225</v>
      </c>
      <c r="L8" s="53">
        <f t="shared" ref="L8" si="2">ROUND((G8-K8),0)</f>
        <v>1275</v>
      </c>
      <c r="M8" s="53">
        <f t="shared" ref="M8" si="3">O8-N8</f>
        <v>440550</v>
      </c>
      <c r="N8" s="53">
        <f t="shared" ref="N8" si="4">ROUND((L8*C8),0)</f>
        <v>2496450</v>
      </c>
      <c r="O8" s="53">
        <f t="shared" ref="O8" si="5">ROUND((C8*G8),0)</f>
        <v>2937000</v>
      </c>
    </row>
    <row r="9" spans="1:19" x14ac:dyDescent="0.3">
      <c r="A9" s="24"/>
      <c r="B9" s="46"/>
      <c r="C9" s="47"/>
      <c r="D9" s="47"/>
      <c r="E9" s="47"/>
      <c r="F9" s="6"/>
      <c r="G9" s="53"/>
      <c r="H9" s="53"/>
      <c r="I9" s="53"/>
      <c r="J9" s="55"/>
      <c r="K9" s="53"/>
      <c r="L9" s="55"/>
      <c r="M9" s="53">
        <f>SUM(M8:M8)</f>
        <v>440550</v>
      </c>
      <c r="N9" s="53">
        <f>SUM(N8:N8)</f>
        <v>2496450</v>
      </c>
      <c r="O9" s="53">
        <f>SUM(O8:O8)</f>
        <v>2937000</v>
      </c>
    </row>
    <row r="10" spans="1:19" x14ac:dyDescent="0.3">
      <c r="B10" s="10"/>
      <c r="C10" s="11"/>
      <c r="D10" s="11"/>
      <c r="E10" s="11"/>
      <c r="F10" s="12"/>
      <c r="G10" s="12"/>
      <c r="H10" s="12"/>
      <c r="I10" s="12"/>
      <c r="J10" s="11"/>
      <c r="K10" s="16"/>
      <c r="L10" s="17"/>
      <c r="M10" s="12"/>
      <c r="N10" s="27"/>
      <c r="O10" s="27"/>
    </row>
    <row r="11" spans="1:19" x14ac:dyDescent="0.3">
      <c r="B11" s="74" t="s">
        <v>20</v>
      </c>
      <c r="C11" s="74"/>
      <c r="D11" s="11"/>
      <c r="E11" s="11"/>
      <c r="F11" s="12"/>
      <c r="G11" s="12"/>
      <c r="H11" s="12"/>
      <c r="I11" s="12"/>
      <c r="J11" s="11"/>
      <c r="K11" s="16"/>
      <c r="L11" s="17"/>
      <c r="M11" s="12"/>
      <c r="N11" s="27"/>
      <c r="O11" s="27"/>
    </row>
    <row r="12" spans="1:19" x14ac:dyDescent="0.3">
      <c r="B12" s="23" t="s">
        <v>19</v>
      </c>
      <c r="C12" s="56">
        <v>0</v>
      </c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24" t="s">
        <v>6</v>
      </c>
      <c r="C13" s="50">
        <v>0</v>
      </c>
      <c r="D13" s="11"/>
      <c r="E13" s="11"/>
      <c r="F13" s="12"/>
      <c r="G13" s="12"/>
      <c r="H13" s="12"/>
      <c r="I13" s="12"/>
      <c r="J13" s="11"/>
      <c r="K13" s="16"/>
      <c r="L13" s="17"/>
      <c r="M13" s="12"/>
      <c r="N13" s="27"/>
      <c r="O13" s="27"/>
    </row>
    <row r="14" spans="1:19" x14ac:dyDescent="0.3">
      <c r="B14" s="24" t="s">
        <v>7</v>
      </c>
      <c r="C14" s="54">
        <f>ROUND((C12*C13),0)</f>
        <v>0</v>
      </c>
      <c r="D14" s="11"/>
      <c r="E14" s="11"/>
      <c r="F14" s="12"/>
      <c r="G14" s="12"/>
      <c r="H14" s="12"/>
      <c r="I14" s="12"/>
      <c r="J14" s="11"/>
      <c r="K14" s="16"/>
      <c r="L14" s="17"/>
      <c r="M14" s="12"/>
      <c r="N14" s="27"/>
      <c r="O14" s="27"/>
    </row>
    <row r="15" spans="1:19" x14ac:dyDescent="0.3">
      <c r="B15" s="10"/>
      <c r="C15" s="11"/>
      <c r="D15" s="11"/>
      <c r="E15" s="11"/>
      <c r="F15" s="12"/>
      <c r="G15" s="12"/>
      <c r="H15" s="12"/>
      <c r="I15" s="12"/>
      <c r="J15" s="11"/>
      <c r="K15" s="16"/>
      <c r="L15" s="17"/>
      <c r="M15" s="12"/>
      <c r="N15" s="27"/>
      <c r="O15" s="27"/>
    </row>
    <row r="16" spans="1:19" ht="22.5" customHeight="1" x14ac:dyDescent="0.3">
      <c r="B16" s="75" t="s">
        <v>15</v>
      </c>
      <c r="C16" s="76"/>
      <c r="D16" s="11"/>
      <c r="E16" s="11"/>
      <c r="F16" s="12"/>
      <c r="G16" s="12"/>
      <c r="H16" s="12"/>
      <c r="I16" s="12"/>
      <c r="J16" s="11"/>
      <c r="K16" s="12"/>
      <c r="L16" s="11"/>
      <c r="M16" s="12"/>
      <c r="N16" s="12"/>
      <c r="O16" s="12"/>
    </row>
    <row r="17" spans="1:15" x14ac:dyDescent="0.3">
      <c r="B17" s="23" t="s">
        <v>11</v>
      </c>
      <c r="C17" s="56">
        <v>0</v>
      </c>
      <c r="E17" s="28"/>
      <c r="F17" s="28"/>
      <c r="G17" s="29"/>
      <c r="H17" s="14"/>
      <c r="I17" s="14"/>
      <c r="L17" s="21"/>
    </row>
    <row r="18" spans="1:15" x14ac:dyDescent="0.3">
      <c r="B18" s="24" t="s">
        <v>6</v>
      </c>
      <c r="C18" s="50">
        <v>0</v>
      </c>
      <c r="D18" s="30"/>
      <c r="E18" s="22"/>
      <c r="F18" s="22"/>
      <c r="G18" s="16"/>
      <c r="H18" s="14"/>
      <c r="I18" s="14"/>
      <c r="L18" s="21"/>
    </row>
    <row r="19" spans="1:15" x14ac:dyDescent="0.3">
      <c r="B19" s="24" t="s">
        <v>7</v>
      </c>
      <c r="C19" s="54">
        <f>ROUND((C17*C18),0)</f>
        <v>0</v>
      </c>
      <c r="D19" s="9"/>
      <c r="E19" s="9"/>
      <c r="F19" s="21"/>
      <c r="G19" s="77"/>
      <c r="H19" s="77"/>
      <c r="I19" s="14"/>
      <c r="L19" s="21"/>
    </row>
    <row r="20" spans="1:15" ht="17.25" thickBot="1" x14ac:dyDescent="0.35">
      <c r="B20" s="40"/>
      <c r="C20" s="19"/>
      <c r="D20" s="9"/>
      <c r="E20" s="82" t="s">
        <v>47</v>
      </c>
      <c r="F20" s="82"/>
      <c r="G20" s="82"/>
      <c r="H20" s="82"/>
      <c r="I20" s="82"/>
      <c r="J20" s="7"/>
      <c r="L20" s="7"/>
      <c r="M20" s="1"/>
      <c r="N20" s="1"/>
      <c r="O20" s="1"/>
    </row>
    <row r="21" spans="1:15" ht="17.25" thickBot="1" x14ac:dyDescent="0.35">
      <c r="C21" s="9" t="s">
        <v>22</v>
      </c>
      <c r="D21" s="9"/>
      <c r="E21" s="80" t="s">
        <v>27</v>
      </c>
      <c r="F21" s="65" t="s">
        <v>48</v>
      </c>
      <c r="G21" s="65" t="s">
        <v>50</v>
      </c>
      <c r="H21" s="80" t="s">
        <v>51</v>
      </c>
      <c r="I21" s="80" t="s">
        <v>52</v>
      </c>
      <c r="J21" s="7"/>
      <c r="K21" s="69" t="s">
        <v>27</v>
      </c>
      <c r="L21" s="70" t="s">
        <v>54</v>
      </c>
      <c r="M21" s="70" t="s">
        <v>55</v>
      </c>
      <c r="N21" s="1"/>
      <c r="O21" s="1"/>
    </row>
    <row r="22" spans="1:15" ht="17.25" thickBot="1" x14ac:dyDescent="0.35">
      <c r="B22" s="2" t="s">
        <v>13</v>
      </c>
      <c r="C22" s="51">
        <f>C4</f>
        <v>12110000</v>
      </c>
      <c r="D22" s="19"/>
      <c r="E22" s="81"/>
      <c r="F22" s="66" t="s">
        <v>49</v>
      </c>
      <c r="G22" s="66" t="s">
        <v>49</v>
      </c>
      <c r="H22" s="81"/>
      <c r="I22" s="81"/>
      <c r="J22" s="7"/>
      <c r="K22" s="62" t="s">
        <v>56</v>
      </c>
      <c r="L22" s="64">
        <v>112.5</v>
      </c>
      <c r="M22" s="68">
        <f>L22*10.764</f>
        <v>1210.9499999999998</v>
      </c>
      <c r="N22" s="1"/>
      <c r="O22" s="1"/>
    </row>
    <row r="23" spans="1:15" ht="33.75" thickBot="1" x14ac:dyDescent="0.35">
      <c r="B23" s="2" t="s">
        <v>14</v>
      </c>
      <c r="C23" s="51">
        <f>N9</f>
        <v>2496450</v>
      </c>
      <c r="D23" s="19"/>
      <c r="E23" s="67"/>
      <c r="F23" s="64">
        <v>55.64</v>
      </c>
      <c r="G23" s="64" t="s">
        <v>53</v>
      </c>
      <c r="H23" s="64">
        <f>SUM(F23:G23)</f>
        <v>55.64</v>
      </c>
      <c r="I23" s="68">
        <f>H23*10.764</f>
        <v>598.90895999999998</v>
      </c>
      <c r="J23" s="7"/>
      <c r="K23" s="62" t="s">
        <v>57</v>
      </c>
      <c r="L23" s="64">
        <v>168.75</v>
      </c>
      <c r="M23" s="68">
        <f t="shared" ref="M23:M26" si="6">L23*10.764</f>
        <v>1816.425</v>
      </c>
      <c r="N23" s="1"/>
      <c r="O23" s="1"/>
    </row>
    <row r="24" spans="1:15" ht="17.25" thickBot="1" x14ac:dyDescent="0.35">
      <c r="B24" s="2" t="s">
        <v>21</v>
      </c>
      <c r="C24" s="51">
        <f>C14</f>
        <v>0</v>
      </c>
      <c r="D24" s="19"/>
      <c r="E24" s="67"/>
      <c r="F24" s="64">
        <v>55.64</v>
      </c>
      <c r="G24" s="64">
        <v>7.5</v>
      </c>
      <c r="H24" s="64">
        <f>SUM(F24:G24)</f>
        <v>63.14</v>
      </c>
      <c r="I24" s="68">
        <f t="shared" ref="I24:I26" si="7">H24*10.764</f>
        <v>679.63896</v>
      </c>
      <c r="J24" s="7"/>
      <c r="K24" s="71" t="s">
        <v>58</v>
      </c>
      <c r="L24" s="66">
        <v>181.33</v>
      </c>
      <c r="M24" s="68">
        <f t="shared" si="6"/>
        <v>1951.8361199999999</v>
      </c>
      <c r="N24" s="1"/>
      <c r="O24" s="1"/>
    </row>
    <row r="25" spans="1:15" ht="50.25" thickBot="1" x14ac:dyDescent="0.35">
      <c r="A25" s="1"/>
      <c r="B25" s="2" t="s">
        <v>12</v>
      </c>
      <c r="C25" s="51">
        <f>C19</f>
        <v>0</v>
      </c>
      <c r="D25" s="19"/>
      <c r="E25" s="67"/>
      <c r="F25" s="64">
        <v>55.64</v>
      </c>
      <c r="G25" s="64">
        <v>7.5</v>
      </c>
      <c r="H25" s="64">
        <f>SUM(F25:G25)</f>
        <v>63.14</v>
      </c>
      <c r="I25" s="68">
        <f t="shared" si="7"/>
        <v>679.63896</v>
      </c>
      <c r="J25" s="7"/>
      <c r="K25" s="62" t="s">
        <v>59</v>
      </c>
      <c r="L25" s="64">
        <v>58.25</v>
      </c>
      <c r="M25" s="68">
        <f t="shared" si="6"/>
        <v>627.00299999999993</v>
      </c>
      <c r="N25" s="1"/>
      <c r="O25" s="1"/>
    </row>
    <row r="26" spans="1:15" ht="50.25" thickBot="1" x14ac:dyDescent="0.35">
      <c r="A26" s="1"/>
      <c r="B26" s="13" t="s">
        <v>8</v>
      </c>
      <c r="C26" s="57">
        <f>C22+C23+C24+C25</f>
        <v>14606450</v>
      </c>
      <c r="D26" s="18"/>
      <c r="E26" s="67"/>
      <c r="F26" s="64">
        <f>SUM(F23:F25)</f>
        <v>166.92000000000002</v>
      </c>
      <c r="G26" s="64">
        <f>SUM(G23:G25)</f>
        <v>15</v>
      </c>
      <c r="H26" s="64">
        <f>SUM(H23:H25)</f>
        <v>181.92000000000002</v>
      </c>
      <c r="I26" s="68">
        <f t="shared" si="7"/>
        <v>1958.18688</v>
      </c>
      <c r="K26" s="62" t="s">
        <v>60</v>
      </c>
      <c r="L26" s="64">
        <v>55.65</v>
      </c>
      <c r="M26" s="68">
        <f t="shared" si="6"/>
        <v>599.01659999999993</v>
      </c>
    </row>
    <row r="27" spans="1:15" ht="12.75" customHeight="1" x14ac:dyDescent="0.3">
      <c r="A27" s="1"/>
      <c r="B27" s="13" t="s">
        <v>9</v>
      </c>
      <c r="C27" s="57">
        <f>MROUND(C26*90%,1)</f>
        <v>13145805</v>
      </c>
      <c r="D27" s="20"/>
      <c r="F27" s="18"/>
      <c r="H27" s="33"/>
      <c r="I27" s="33"/>
    </row>
    <row r="28" spans="1:15" x14ac:dyDescent="0.3">
      <c r="A28" s="1"/>
      <c r="B28" s="13" t="s">
        <v>10</v>
      </c>
      <c r="C28" s="57">
        <f>MROUND(C26*80%,1)</f>
        <v>11685160</v>
      </c>
      <c r="D28" s="20"/>
      <c r="F28" s="18"/>
      <c r="H28" s="33"/>
      <c r="I28" s="33"/>
    </row>
    <row r="29" spans="1:15" ht="17.25" thickBot="1" x14ac:dyDescent="0.35">
      <c r="A29" s="1"/>
      <c r="B29" s="2" t="s">
        <v>24</v>
      </c>
      <c r="C29" s="51">
        <f>O9</f>
        <v>2937000</v>
      </c>
      <c r="D29" s="31"/>
      <c r="H29" s="79" t="s">
        <v>61</v>
      </c>
      <c r="I29" s="79"/>
      <c r="J29" s="79"/>
      <c r="K29" s="79"/>
      <c r="L29" s="79"/>
      <c r="O29" s="34"/>
    </row>
    <row r="30" spans="1:15" ht="33.75" thickBot="1" x14ac:dyDescent="0.35">
      <c r="A30" s="1"/>
      <c r="B30" s="13" t="s">
        <v>41</v>
      </c>
      <c r="C30" s="63">
        <f>MROUND(C29*0.85,1)</f>
        <v>2496450</v>
      </c>
      <c r="I30" s="69" t="s">
        <v>62</v>
      </c>
      <c r="J30" s="70" t="s">
        <v>63</v>
      </c>
      <c r="O30" s="34"/>
    </row>
    <row r="31" spans="1:15" ht="17.25" thickBot="1" x14ac:dyDescent="0.35">
      <c r="A31" s="1"/>
      <c r="I31" s="72" t="s">
        <v>64</v>
      </c>
      <c r="J31" s="73">
        <v>1096</v>
      </c>
      <c r="O31" s="34"/>
    </row>
    <row r="32" spans="1:15" ht="17.25" thickBot="1" x14ac:dyDescent="0.35">
      <c r="A32" s="1"/>
      <c r="I32" s="72" t="s">
        <v>65</v>
      </c>
      <c r="J32" s="73">
        <v>1096</v>
      </c>
      <c r="L32" s="35"/>
      <c r="O32" s="34"/>
    </row>
    <row r="33" spans="1:15" ht="17.25" thickBot="1" x14ac:dyDescent="0.35">
      <c r="A33" s="1"/>
      <c r="I33" s="72" t="s">
        <v>66</v>
      </c>
      <c r="J33" s="64">
        <v>720</v>
      </c>
      <c r="L33" s="35"/>
      <c r="O33" s="34"/>
    </row>
    <row r="34" spans="1:15" x14ac:dyDescent="0.3">
      <c r="A34" s="1"/>
      <c r="H34" s="33"/>
      <c r="I34" s="33"/>
      <c r="J34" s="18">
        <f>SUM(J31:J33)</f>
        <v>2912</v>
      </c>
      <c r="L34" s="35"/>
      <c r="O34" s="34"/>
    </row>
    <row r="35" spans="1:15" x14ac:dyDescent="0.3">
      <c r="A35" s="1"/>
      <c r="L35" s="35"/>
      <c r="O35" s="34"/>
    </row>
    <row r="36" spans="1:15" x14ac:dyDescent="0.3">
      <c r="A36" s="1"/>
      <c r="L36" s="35"/>
      <c r="O36" s="34"/>
    </row>
    <row r="37" spans="1:15" x14ac:dyDescent="0.3">
      <c r="A37" s="1"/>
      <c r="L37" s="35"/>
      <c r="O37" s="34"/>
    </row>
    <row r="38" spans="1:15" x14ac:dyDescent="0.3">
      <c r="A38" s="1"/>
      <c r="L38" s="35"/>
      <c r="O38" s="34"/>
    </row>
    <row r="39" spans="1:15" x14ac:dyDescent="0.3">
      <c r="A39" s="1"/>
    </row>
    <row r="40" spans="1:15" x14ac:dyDescent="0.3">
      <c r="A40" s="1"/>
    </row>
    <row r="41" spans="1:15" x14ac:dyDescent="0.3">
      <c r="A41" s="1"/>
      <c r="B41" s="1"/>
    </row>
    <row r="42" spans="1:15" x14ac:dyDescent="0.3">
      <c r="A42" s="1"/>
      <c r="B42" s="1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  <c r="F50" s="36"/>
      <c r="G50" s="36"/>
      <c r="H50" s="36"/>
      <c r="I50" s="36"/>
      <c r="J50" s="13"/>
    </row>
    <row r="51" spans="1:10" x14ac:dyDescent="0.3">
      <c r="A51" s="1"/>
      <c r="B51" s="1"/>
      <c r="F51" s="34"/>
      <c r="G51" s="1"/>
      <c r="H51" s="34"/>
      <c r="I51" s="34"/>
    </row>
    <row r="52" spans="1:10" x14ac:dyDescent="0.3">
      <c r="A52" s="1"/>
      <c r="B52" s="1"/>
      <c r="F52" s="34"/>
      <c r="G52" s="34"/>
      <c r="H52" s="37"/>
      <c r="I52" s="37"/>
    </row>
    <row r="53" spans="1:10" x14ac:dyDescent="0.3">
      <c r="A53" s="1"/>
      <c r="B53" s="1"/>
      <c r="F53" s="34"/>
      <c r="G53" s="34"/>
      <c r="H53" s="34"/>
      <c r="I53" s="34"/>
    </row>
    <row r="54" spans="1:10" x14ac:dyDescent="0.3">
      <c r="A54" s="1"/>
      <c r="B54" s="1"/>
      <c r="F54" s="34"/>
      <c r="G54" s="38"/>
      <c r="H54" s="34"/>
      <c r="I54" s="34"/>
    </row>
    <row r="55" spans="1:10" x14ac:dyDescent="0.3">
      <c r="A55" s="1"/>
      <c r="B55" s="1"/>
      <c r="F55" s="34"/>
      <c r="G55" s="34"/>
      <c r="H55" s="34"/>
      <c r="I55" s="34"/>
    </row>
    <row r="56" spans="1:10" x14ac:dyDescent="0.3">
      <c r="A56" s="1"/>
      <c r="B56" s="1"/>
      <c r="F56" s="34"/>
      <c r="G56" s="34"/>
      <c r="H56" s="34"/>
      <c r="I56" s="34"/>
    </row>
    <row r="57" spans="1:10" x14ac:dyDescent="0.3">
      <c r="A57" s="1"/>
      <c r="B57" s="1"/>
      <c r="F57" s="34"/>
      <c r="G57" s="34"/>
      <c r="H57" s="34"/>
      <c r="I57" s="34"/>
    </row>
    <row r="58" spans="1:10" x14ac:dyDescent="0.3">
      <c r="A58" s="1"/>
      <c r="B58" s="1"/>
      <c r="F58" s="34"/>
      <c r="G58" s="34"/>
      <c r="H58" s="34"/>
      <c r="I58" s="34"/>
    </row>
    <row r="59" spans="1:10" x14ac:dyDescent="0.3">
      <c r="A59" s="1"/>
      <c r="B59" s="1"/>
      <c r="F59" s="34"/>
      <c r="G59" s="34"/>
      <c r="H59" s="34"/>
      <c r="I59" s="34"/>
    </row>
    <row r="60" spans="1:10" x14ac:dyDescent="0.3">
      <c r="A60" s="1"/>
      <c r="B60" s="1"/>
      <c r="F60" s="34"/>
      <c r="G60" s="34"/>
      <c r="H60" s="34"/>
      <c r="I60" s="34"/>
    </row>
    <row r="61" spans="1:10" x14ac:dyDescent="0.3">
      <c r="A61" s="1"/>
      <c r="B61" s="1"/>
    </row>
    <row r="62" spans="1:10" x14ac:dyDescent="0.3">
      <c r="A62" s="1"/>
      <c r="B62" s="1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  <c r="F66" s="39"/>
    </row>
    <row r="67" spans="1:6" x14ac:dyDescent="0.3">
      <c r="A67" s="1"/>
      <c r="B67" s="1"/>
      <c r="F67" s="39"/>
    </row>
    <row r="68" spans="1:6" x14ac:dyDescent="0.3">
      <c r="A68" s="1"/>
      <c r="B68" s="1"/>
      <c r="F68" s="39"/>
    </row>
    <row r="69" spans="1:6" x14ac:dyDescent="0.3">
      <c r="A69" s="1"/>
      <c r="B69" s="1"/>
      <c r="F69" s="39"/>
    </row>
    <row r="70" spans="1:6" x14ac:dyDescent="0.3">
      <c r="A70" s="1"/>
      <c r="B70" s="1"/>
      <c r="F70" s="39"/>
    </row>
    <row r="71" spans="1:6" x14ac:dyDescent="0.3">
      <c r="A71" s="1"/>
      <c r="B71" s="1"/>
      <c r="F71" s="39"/>
    </row>
    <row r="72" spans="1:6" x14ac:dyDescent="0.3">
      <c r="A72" s="1"/>
      <c r="B72" s="1"/>
      <c r="F72" s="39"/>
    </row>
    <row r="73" spans="1:6" x14ac:dyDescent="0.3">
      <c r="A73" s="1"/>
      <c r="B73" s="1"/>
      <c r="F73" s="39"/>
    </row>
    <row r="74" spans="1:6" x14ac:dyDescent="0.3">
      <c r="A74" s="1"/>
      <c r="B74" s="1"/>
      <c r="F74" s="39"/>
    </row>
    <row r="75" spans="1:6" x14ac:dyDescent="0.3">
      <c r="A75" s="1"/>
      <c r="B75" s="1"/>
      <c r="F75" s="39"/>
    </row>
    <row r="76" spans="1:6" x14ac:dyDescent="0.3">
      <c r="A76" s="1"/>
      <c r="B76" s="1"/>
    </row>
    <row r="77" spans="1:6" x14ac:dyDescent="0.3">
      <c r="A77" s="1"/>
      <c r="B77" s="1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</sheetData>
  <mergeCells count="9">
    <mergeCell ref="B11:C11"/>
    <mergeCell ref="B16:C16"/>
    <mergeCell ref="G19:H19"/>
    <mergeCell ref="D1:G1"/>
    <mergeCell ref="H29:L29"/>
    <mergeCell ref="E21:E22"/>
    <mergeCell ref="H21:H22"/>
    <mergeCell ref="I21:I22"/>
    <mergeCell ref="E20:I20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2" zoomScale="70" zoomScaleNormal="70" workbookViewId="0">
      <selection activeCell="X8" sqref="X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5" zoomScaleNormal="55" workbookViewId="0">
      <selection activeCell="B6" sqref="B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Land And Building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2023-08-22T12:05:44Z</dcterms:modified>
</cp:coreProperties>
</file>