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SMECCC Panvel_Snehal Raosaheb Raut\"/>
    </mc:Choice>
  </mc:AlternateContent>
  <xr:revisionPtr revIDLastSave="0" documentId="13_ncr:1_{75D1B7CE-1A68-4021-98CC-A506B68C9C8E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5" i="24" l="1"/>
  <c r="R14" i="24"/>
  <c r="R13" i="24"/>
  <c r="R12" i="24"/>
  <c r="R11" i="24"/>
  <c r="R10" i="24"/>
  <c r="R9" i="24"/>
  <c r="R8" i="24"/>
  <c r="R7" i="24"/>
  <c r="R6" i="24"/>
  <c r="R5" i="24"/>
  <c r="Q14" i="24"/>
  <c r="Q13" i="24"/>
  <c r="Q12" i="24"/>
  <c r="Q11" i="24"/>
  <c r="Q10" i="24"/>
  <c r="Q9" i="24"/>
  <c r="Q8" i="24"/>
  <c r="Q7" i="24"/>
  <c r="Q6" i="24"/>
  <c r="Q5" i="24"/>
  <c r="P14" i="24"/>
  <c r="P13" i="24"/>
  <c r="P12" i="24"/>
  <c r="P11" i="24"/>
  <c r="P10" i="24"/>
  <c r="P9" i="24"/>
  <c r="P8" i="24"/>
  <c r="P7" i="24"/>
  <c r="P6" i="24"/>
  <c r="P5" i="24"/>
  <c r="N15" i="24"/>
  <c r="N10" i="24"/>
  <c r="N11" i="24"/>
  <c r="N12" i="24"/>
  <c r="N13" i="24"/>
  <c r="N14" i="24"/>
  <c r="N16" i="24"/>
  <c r="N17" i="24"/>
  <c r="N18" i="24"/>
  <c r="N19" i="24"/>
  <c r="N20" i="24"/>
  <c r="N21" i="24"/>
  <c r="N22" i="24"/>
  <c r="N23" i="24"/>
  <c r="N24" i="24"/>
  <c r="N25" i="24"/>
  <c r="N26" i="24"/>
  <c r="I27" i="4"/>
  <c r="I26" i="4"/>
  <c r="I31" i="4"/>
  <c r="I30" i="4"/>
  <c r="G31" i="4"/>
  <c r="G33" i="4" s="1"/>
  <c r="G28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H4" i="4" s="1"/>
  <c r="E3" i="4"/>
  <c r="E2" i="4"/>
  <c r="C20" i="25"/>
  <c r="C16" i="25"/>
  <c r="C17" i="25" s="1"/>
  <c r="H12" i="4" l="1"/>
  <c r="G11" i="4"/>
  <c r="H29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<sst xmlns="http://schemas.openxmlformats.org/spreadsheetml/2006/main" count="142" uniqueCount="97">
  <si>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</si>
  <si>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</si>
  <si>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</si>
  <si>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</si>
  <si>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</si>
  <si>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</si>
  <si>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</si>
  <si>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</si>
  <si>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</si>
  <si>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</si>
  <si>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</si>
  <si>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</si>
  <si>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</si>
  <si>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</si>
  <si>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</si>
  <si>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</si>
  <si>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</si>
  <si>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</si>
  <si>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</si>
  <si>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</si>
  <si>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</si>
  <si>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</si>
  <si>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</si>
  <si>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</si>
  <si>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</si>
  <si>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</si>
  <si>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</si>
  <si>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</si>
  <si>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</si>
  <si>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</si>
  <si>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</si>
  <si>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</si>
  <si>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</si>
  <si>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</si>
  <si>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</si>
  <si>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</si>
  <si>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</si>
  <si>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</si>
  <si>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</si>
  <si>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</si>
  <si>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</si>
  <si>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</si>
  <si>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</si>
  <si>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</si>
  <si>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</si>
  <si>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</si>
  <si>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</si>
  <si>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</si>
  <si>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</si>
  <si>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</si>
  <si>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</si>
  <si>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</si>
  <si>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</si>
  <si>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</si>
  <si>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</si>
  <si>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</si>
  <si>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</si>
  <si>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</si>
  <si>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</si>
  <si>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</si>
  <si>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</si>
  <si>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</si>
  <si>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</si>
  <si>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</si>
  <si>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</si>
  <si>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</si>
  <si>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</si>
  <si>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</si>
  <si>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</si>
  <si>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</si>
  <si>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</si>
  <si>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</si>
  <si>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</si>
  <si>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</si>
  <si>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</si>
  <si>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</si>
  <si>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</si>
  <si>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</si>
  <si>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</si>
  <si>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</si>
  <si>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</si>
  <si>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</si>
  <si>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</si>
  <si>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</si>
  <si>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08.08.2023</t>
  </si>
  <si>
    <t>ACA</t>
  </si>
  <si>
    <t>BALC</t>
  </si>
  <si>
    <t>TACA</t>
  </si>
  <si>
    <t>IGR-21.07.23</t>
  </si>
  <si>
    <t>IGR-03.07.23</t>
  </si>
  <si>
    <t>Bal</t>
  </si>
  <si>
    <t>Pass</t>
  </si>
  <si>
    <t>Kit</t>
  </si>
  <si>
    <t>Liv</t>
  </si>
  <si>
    <t>Bed</t>
  </si>
  <si>
    <t>Toi</t>
  </si>
  <si>
    <t>DB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</si>
</sst>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E758CF-9A2A-7866-2B92-1F178A45A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449950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29F8BB-C6F1-2A5E-E539-8A0E90155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9550" cy="89261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469002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4CBFFD-BA20-8238-A317-468E88C26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18602" cy="9011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5DB91F-F91E-DD15-E961-74A7FB4DC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240541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10EFED-377C-E53B-0135-00B436394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09341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211962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A00C4A-FE4A-0DB6-2144-029FFA8E0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280762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93F77E-C9A0-5007-1E8E-210B0B416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869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525905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93E597-1011-4168-AF6C-3A5F1DF9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46705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544702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404012-3357-5F85-5513-C7510A0D0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36702" cy="87642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544702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A97275-8E03-7599-6F29-BBF755933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36702" cy="87642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278306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4BF25A-D96F-3C0F-8D2A-652BB69A3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08706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I21" sqref="I2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6">
        <f>374860*0.85</f>
        <v>318631</v>
      </c>
      <c r="D3" s="46"/>
      <c r="E3" s="46"/>
      <c r="F3" s="46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6" t="s">
        <v>83</v>
      </c>
      <c r="C4" s="56">
        <f>C3*10%</f>
        <v>31863.100000000002</v>
      </c>
      <c r="D4" s="46"/>
      <c r="E4" s="46"/>
      <c r="F4" s="46"/>
      <c r="H4" s="60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6">
        <v>29400</v>
      </c>
      <c r="D6" s="46"/>
      <c r="E6" s="46"/>
      <c r="F6" s="46"/>
      <c r="H6" s="65" t="s">
        <v>46</v>
      </c>
      <c r="I6" s="60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6">
        <f>C5-C6</f>
        <v>321094.09999999998</v>
      </c>
      <c r="D7" s="46"/>
      <c r="E7" s="46"/>
      <c r="F7" s="46"/>
      <c r="H7" s="64" t="s">
        <v>50</v>
      </c>
      <c r="I7" s="60">
        <v>0.8</v>
      </c>
      <c r="J7" s="46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321094.09999999998</v>
      </c>
      <c r="D8" s="46"/>
      <c r="E8" s="46"/>
      <c r="F8" s="46"/>
      <c r="H8" s="64" t="s">
        <v>51</v>
      </c>
      <c r="I8" s="60">
        <v>0.7</v>
      </c>
      <c r="J8" s="46"/>
      <c r="K8" s="67" t="s">
        <v>52</v>
      </c>
      <c r="L8" s="60">
        <v>0.1</v>
      </c>
    </row>
    <row r="9" spans="2:12" x14ac:dyDescent="0.25">
      <c r="B9" s="46" t="s">
        <v>82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6"/>
      <c r="K9" s="46" t="s">
        <v>54</v>
      </c>
      <c r="L9" s="60">
        <v>0.15</v>
      </c>
    </row>
    <row r="10" spans="2:12" x14ac:dyDescent="0.25">
      <c r="C10" s="68"/>
      <c r="H10" s="46" t="s">
        <v>55</v>
      </c>
      <c r="I10" s="60">
        <v>0.5</v>
      </c>
      <c r="J10" s="46"/>
      <c r="K10" s="46" t="s">
        <v>56</v>
      </c>
      <c r="L10" s="60">
        <v>0.2</v>
      </c>
    </row>
    <row r="11" spans="2:12" x14ac:dyDescent="0.25">
      <c r="B11" s="52" t="s">
        <v>68</v>
      </c>
      <c r="C11" s="70">
        <f>Calculation!D7</f>
        <v>2023</v>
      </c>
      <c r="H11" s="46" t="s">
        <v>57</v>
      </c>
      <c r="I11" s="60">
        <v>0.4</v>
      </c>
      <c r="J11" s="46"/>
      <c r="K11" s="46"/>
      <c r="L11" s="46"/>
    </row>
    <row r="12" spans="2:12" x14ac:dyDescent="0.25">
      <c r="B12" s="52" t="s">
        <v>69</v>
      </c>
      <c r="C12" s="70">
        <f>Calculation!D8</f>
        <v>2023</v>
      </c>
      <c r="D12" s="69">
        <v>100</v>
      </c>
      <c r="H12" s="46" t="s">
        <v>58</v>
      </c>
      <c r="I12" s="60">
        <v>0.3</v>
      </c>
      <c r="J12" s="46"/>
      <c r="K12" s="46"/>
      <c r="L12" s="46"/>
    </row>
    <row r="13" spans="2:12" x14ac:dyDescent="0.25">
      <c r="B13" s="52" t="s">
        <v>70</v>
      </c>
      <c r="C13" s="70">
        <f>C11-C12</f>
        <v>0</v>
      </c>
      <c r="D13" s="69">
        <f>D12-C13</f>
        <v>100</v>
      </c>
    </row>
    <row r="15" spans="2:12" x14ac:dyDescent="0.25">
      <c r="B15" s="46" t="s">
        <v>59</v>
      </c>
      <c r="C15" s="56">
        <v>93700</v>
      </c>
      <c r="D15" s="46"/>
      <c r="E15" s="46"/>
      <c r="F15" s="46"/>
    </row>
    <row r="16" spans="2:12" x14ac:dyDescent="0.25">
      <c r="B16" s="46" t="s">
        <v>60</v>
      </c>
      <c r="C16" s="56">
        <f>C15*5%</f>
        <v>4685</v>
      </c>
      <c r="D16" s="46"/>
      <c r="E16" s="46"/>
      <c r="F16" s="46"/>
    </row>
    <row r="17" spans="2:6" x14ac:dyDescent="0.25">
      <c r="B17" s="46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6" t="s">
        <v>65</v>
      </c>
      <c r="C18" s="56">
        <v>26620</v>
      </c>
      <c r="D18" s="46"/>
      <c r="E18" s="46"/>
      <c r="F18" s="46"/>
    </row>
    <row r="19" spans="2:6" x14ac:dyDescent="0.25">
      <c r="B19" s="46" t="s">
        <v>66</v>
      </c>
      <c r="C19" s="56">
        <f>C17-C18</f>
        <v>71765</v>
      </c>
      <c r="D19" s="46"/>
      <c r="E19" s="46"/>
      <c r="F19" s="46"/>
    </row>
    <row r="20" spans="2:6" ht="45" x14ac:dyDescent="0.25">
      <c r="B20" s="66" t="s">
        <v>67</v>
      </c>
      <c r="C20" s="56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BA1FE-9B1A-458D-B165-7724019078D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abSelected="1" workbookViewId="0">
      <selection activeCell="W15" sqref="W15"/>
    </sheetView>
  </sheetViews>
  <sheetFormatPr defaultRowHeight="15" x14ac:dyDescent="0.25"/>
  <cols>
    <col min="11" max="11" width="11.28515625" bestFit="1" customWidth="1"/>
    <col min="12" max="14" width="8.85546875" hidden="1" customWidth="1"/>
    <col min="15" max="15" width="11.28515625" hidden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62" t="s">
        <v>90</v>
      </c>
      <c r="L5" s="46">
        <v>2.4500000000000002</v>
      </c>
      <c r="M5" s="46">
        <v>1.1499999999999999</v>
      </c>
      <c r="N5" s="46">
        <f t="shared" ref="N5:N26" si="6">L5*M5</f>
        <v>2.8174999999999999</v>
      </c>
      <c r="O5" s="46">
        <v>3.28</v>
      </c>
      <c r="P5" s="62">
        <f>L5*O5</f>
        <v>8.0359999999999996</v>
      </c>
      <c r="Q5" s="62">
        <f>M5*O5</f>
        <v>3.7719999999999994</v>
      </c>
      <c r="R5" s="47">
        <f>P5*Q5</f>
        <v>30.311791999999993</v>
      </c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62" t="s">
        <v>91</v>
      </c>
      <c r="L6" s="46">
        <v>1.1399999999999999</v>
      </c>
      <c r="M6" s="46">
        <v>2.25</v>
      </c>
      <c r="N6" s="46">
        <f t="shared" si="6"/>
        <v>2.5649999999999999</v>
      </c>
      <c r="O6" s="46">
        <v>3.28</v>
      </c>
      <c r="P6" s="62">
        <f t="shared" ref="P6:P14" si="7">L6*O6</f>
        <v>3.7391999999999994</v>
      </c>
      <c r="Q6" s="62">
        <f t="shared" ref="Q6:Q14" si="8">M6*O6</f>
        <v>7.38</v>
      </c>
      <c r="R6" s="47">
        <f t="shared" ref="R6:R14" si="9">P6*Q6</f>
        <v>27.595295999999994</v>
      </c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62" t="s">
        <v>92</v>
      </c>
      <c r="L7" s="46">
        <v>2.66</v>
      </c>
      <c r="M7" s="46">
        <v>2.15</v>
      </c>
      <c r="N7" s="46">
        <f t="shared" si="6"/>
        <v>5.7190000000000003</v>
      </c>
      <c r="O7" s="46">
        <v>3.28</v>
      </c>
      <c r="P7" s="62">
        <f t="shared" si="7"/>
        <v>8.7248000000000001</v>
      </c>
      <c r="Q7" s="62">
        <f t="shared" si="8"/>
        <v>7.0519999999999996</v>
      </c>
      <c r="R7" s="47">
        <f t="shared" si="9"/>
        <v>61.527289599999996</v>
      </c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62" t="s">
        <v>93</v>
      </c>
      <c r="L8" s="46">
        <v>3.9</v>
      </c>
      <c r="M8" s="46">
        <v>4.75</v>
      </c>
      <c r="N8" s="46">
        <f t="shared" si="6"/>
        <v>18.524999999999999</v>
      </c>
      <c r="O8" s="46">
        <v>3.28</v>
      </c>
      <c r="P8" s="62">
        <f t="shared" si="7"/>
        <v>12.792</v>
      </c>
      <c r="Q8" s="62">
        <f t="shared" si="8"/>
        <v>15.579999999999998</v>
      </c>
      <c r="R8" s="47">
        <f t="shared" si="9"/>
        <v>199.29935999999998</v>
      </c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62" t="s">
        <v>94</v>
      </c>
      <c r="L9" s="46">
        <v>3.05</v>
      </c>
      <c r="M9" s="46">
        <v>3.75</v>
      </c>
      <c r="N9" s="46">
        <f t="shared" si="6"/>
        <v>11.4375</v>
      </c>
      <c r="O9" s="46">
        <v>3.28</v>
      </c>
      <c r="P9" s="62">
        <f t="shared" si="7"/>
        <v>10.004</v>
      </c>
      <c r="Q9" s="62">
        <f t="shared" si="8"/>
        <v>12.299999999999999</v>
      </c>
      <c r="R9" s="47">
        <f t="shared" si="9"/>
        <v>123.04919999999998</v>
      </c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62" t="s">
        <v>95</v>
      </c>
      <c r="L10" s="46">
        <v>2.95</v>
      </c>
      <c r="M10" s="46">
        <v>1.45</v>
      </c>
      <c r="N10" s="46">
        <f t="shared" si="6"/>
        <v>4.2774999999999999</v>
      </c>
      <c r="O10" s="46">
        <v>3.28</v>
      </c>
      <c r="P10" s="62">
        <f t="shared" si="7"/>
        <v>9.6760000000000002</v>
      </c>
      <c r="Q10" s="62">
        <f t="shared" si="8"/>
        <v>4.7559999999999993</v>
      </c>
      <c r="R10" s="47">
        <f t="shared" si="9"/>
        <v>46.019055999999992</v>
      </c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62" t="s">
        <v>94</v>
      </c>
      <c r="L11" s="46">
        <v>3.05</v>
      </c>
      <c r="M11" s="46">
        <v>3.75</v>
      </c>
      <c r="N11" s="46">
        <f t="shared" si="6"/>
        <v>11.4375</v>
      </c>
      <c r="O11" s="46">
        <v>3.28</v>
      </c>
      <c r="P11" s="62">
        <f t="shared" si="7"/>
        <v>10.004</v>
      </c>
      <c r="Q11" s="62">
        <f t="shared" si="8"/>
        <v>12.299999999999999</v>
      </c>
      <c r="R11" s="47">
        <f t="shared" si="9"/>
        <v>123.04919999999998</v>
      </c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62" t="s">
        <v>96</v>
      </c>
      <c r="L12" s="46">
        <v>1.95</v>
      </c>
      <c r="M12" s="46">
        <v>1</v>
      </c>
      <c r="N12" s="46">
        <f t="shared" si="6"/>
        <v>1.95</v>
      </c>
      <c r="O12" s="46">
        <v>3.28</v>
      </c>
      <c r="P12" s="62">
        <f t="shared" si="7"/>
        <v>6.3959999999999999</v>
      </c>
      <c r="Q12" s="62">
        <f t="shared" si="8"/>
        <v>3.28</v>
      </c>
      <c r="R12" s="47">
        <f t="shared" si="9"/>
        <v>20.97888</v>
      </c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62" t="s">
        <v>91</v>
      </c>
      <c r="L13" s="46">
        <v>1.2</v>
      </c>
      <c r="M13" s="46">
        <v>1</v>
      </c>
      <c r="N13" s="46">
        <f t="shared" si="6"/>
        <v>1.2</v>
      </c>
      <c r="O13" s="46">
        <v>3.28</v>
      </c>
      <c r="P13" s="62">
        <f t="shared" si="7"/>
        <v>3.9359999999999995</v>
      </c>
      <c r="Q13" s="62">
        <f t="shared" si="8"/>
        <v>3.28</v>
      </c>
      <c r="R13" s="47">
        <f t="shared" si="9"/>
        <v>12.910079999999997</v>
      </c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62" t="s">
        <v>95</v>
      </c>
      <c r="L14" s="46">
        <v>1.45</v>
      </c>
      <c r="M14" s="46">
        <v>2.15</v>
      </c>
      <c r="N14" s="46">
        <f t="shared" si="6"/>
        <v>3.1174999999999997</v>
      </c>
      <c r="O14" s="46">
        <v>3.28</v>
      </c>
      <c r="P14" s="62">
        <f t="shared" si="7"/>
        <v>4.7559999999999993</v>
      </c>
      <c r="Q14" s="62">
        <f t="shared" si="8"/>
        <v>7.0519999999999996</v>
      </c>
      <c r="R14" s="47">
        <f t="shared" si="9"/>
        <v>33.539311999999995</v>
      </c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>
        <f>SUM(N5:N14)</f>
        <v>63.046500000000002</v>
      </c>
      <c r="O15" s="46"/>
      <c r="P15" s="46"/>
      <c r="Q15" s="46"/>
      <c r="R15" s="47">
        <f>SUM(R5:R14)</f>
        <v>678.27946559999987</v>
      </c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6">
        <f t="shared" si="6"/>
        <v>0</v>
      </c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6">
        <f t="shared" si="6"/>
        <v>0</v>
      </c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6">
        <f t="shared" si="6"/>
        <v>0</v>
      </c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6">
        <f t="shared" si="6"/>
        <v>0</v>
      </c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6">
        <f t="shared" si="6"/>
        <v>0</v>
      </c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46">
        <f t="shared" si="6"/>
        <v>0</v>
      </c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6">
        <f t="shared" si="6"/>
        <v>0</v>
      </c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6">
        <f t="shared" si="6"/>
        <v>0</v>
      </c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10">B24/12</f>
        <v>0</v>
      </c>
      <c r="F24" s="53">
        <f t="shared" si="10"/>
        <v>0</v>
      </c>
      <c r="G24" s="53">
        <f t="shared" si="10"/>
        <v>0</v>
      </c>
      <c r="H24" s="53">
        <f t="shared" si="10"/>
        <v>0</v>
      </c>
      <c r="I24" s="53">
        <f t="shared" si="10"/>
        <v>0</v>
      </c>
      <c r="J24" s="45">
        <f t="shared" si="5"/>
        <v>0</v>
      </c>
      <c r="K24" s="46"/>
      <c r="L24" s="46"/>
      <c r="M24" s="55"/>
      <c r="N24" s="46">
        <f t="shared" si="6"/>
        <v>0</v>
      </c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10"/>
        <v>0</v>
      </c>
      <c r="F25" s="53">
        <f t="shared" si="10"/>
        <v>0</v>
      </c>
      <c r="G25" s="53">
        <f t="shared" si="10"/>
        <v>0</v>
      </c>
      <c r="H25" s="53">
        <f t="shared" si="10"/>
        <v>0</v>
      </c>
      <c r="I25" s="53">
        <f t="shared" si="10"/>
        <v>0</v>
      </c>
      <c r="J25" s="45">
        <f t="shared" si="5"/>
        <v>0</v>
      </c>
      <c r="K25" s="46"/>
      <c r="L25" s="46"/>
      <c r="M25" s="55"/>
      <c r="N25" s="46">
        <f t="shared" si="6"/>
        <v>0</v>
      </c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10"/>
        <v>0</v>
      </c>
      <c r="F26" s="53">
        <f t="shared" si="10"/>
        <v>0</v>
      </c>
      <c r="G26" s="53">
        <f t="shared" si="10"/>
        <v>0</v>
      </c>
      <c r="H26" s="53">
        <f t="shared" si="10"/>
        <v>0</v>
      </c>
      <c r="I26" s="53">
        <f t="shared" si="10"/>
        <v>0</v>
      </c>
      <c r="J26" s="45">
        <f t="shared" si="5"/>
        <v>0</v>
      </c>
      <c r="K26" s="46"/>
      <c r="L26" s="46"/>
      <c r="M26" s="55"/>
      <c r="N26" s="46">
        <f t="shared" si="6"/>
        <v>0</v>
      </c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10"/>
        <v>0</v>
      </c>
      <c r="F27" s="53">
        <f t="shared" si="10"/>
        <v>0</v>
      </c>
      <c r="G27" s="53">
        <f t="shared" si="10"/>
        <v>0</v>
      </c>
      <c r="H27" s="53">
        <f t="shared" si="10"/>
        <v>0</v>
      </c>
      <c r="I27" s="53">
        <f t="shared" si="10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10"/>
        <v>0</v>
      </c>
      <c r="F28" s="53">
        <f t="shared" si="10"/>
        <v>0</v>
      </c>
      <c r="G28" s="53">
        <f t="shared" si="10"/>
        <v>0</v>
      </c>
      <c r="H28" s="53">
        <f t="shared" si="10"/>
        <v>0</v>
      </c>
      <c r="I28" s="53">
        <f t="shared" si="10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10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11">G29*H29</f>
        <v>0</v>
      </c>
      <c r="J29" s="45">
        <f t="shared" si="5"/>
        <v>0</v>
      </c>
      <c r="K29" s="46"/>
      <c r="L29" s="46"/>
      <c r="M29" s="46"/>
      <c r="N29" s="46"/>
      <c r="O29" s="46"/>
      <c r="P29" s="56"/>
      <c r="Q29" s="56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10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11"/>
        <v>0</v>
      </c>
      <c r="J30" s="45">
        <f t="shared" si="5"/>
        <v>0</v>
      </c>
      <c r="K30" s="46"/>
      <c r="L30" s="46"/>
      <c r="M30" s="46"/>
      <c r="N30" s="46"/>
      <c r="O30" s="46"/>
      <c r="P30" s="57"/>
      <c r="Q30" s="57"/>
      <c r="R30" s="46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L26" sqref="L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11300</v>
      </c>
      <c r="D3" s="24" t="s">
        <v>76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8800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8800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11300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4" t="str">
        <f>E3</f>
        <v>ACA</v>
      </c>
      <c r="B18" s="7"/>
      <c r="C18" s="31">
        <v>710</v>
      </c>
      <c r="D18" s="26"/>
      <c r="F18" s="19"/>
    </row>
    <row r="19" spans="1:6" x14ac:dyDescent="0.25">
      <c r="A19" s="16" t="s">
        <v>74</v>
      </c>
      <c r="B19" s="6"/>
      <c r="C19" s="32">
        <f>C18*C16</f>
        <v>8023000</v>
      </c>
      <c r="D19" s="33"/>
      <c r="E19" s="69"/>
      <c r="F19" s="34"/>
    </row>
    <row r="20" spans="1:6" x14ac:dyDescent="0.25">
      <c r="A20" s="16" t="s">
        <v>24</v>
      </c>
      <c r="C20" s="35">
        <f>C19*90%</f>
        <v>7220700</v>
      </c>
      <c r="D20" s="32"/>
      <c r="F20" s="19"/>
    </row>
    <row r="21" spans="1:6" x14ac:dyDescent="0.25">
      <c r="A21" s="16" t="s">
        <v>25</v>
      </c>
      <c r="C21" s="35">
        <f>C19*80%</f>
        <v>6418400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1775000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16714.583333333332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709</v>
      </c>
      <c r="C2" s="4">
        <f t="shared" ref="C2:C16" si="1">B2*1.2</f>
        <v>850.8</v>
      </c>
      <c r="D2" s="4">
        <f t="shared" ref="D2:D16" si="2">C2*1.2</f>
        <v>1020.9599999999999</v>
      </c>
      <c r="E2" s="5">
        <f t="shared" ref="E2:E16" si="3">R2</f>
        <v>7400000</v>
      </c>
      <c r="F2" s="75">
        <f t="shared" ref="F2:F15" si="4">ROUND((E2/B2),0)</f>
        <v>10437</v>
      </c>
      <c r="G2" s="75">
        <f t="shared" ref="G2:G15" si="5">ROUND((E2/C2),0)</f>
        <v>8698</v>
      </c>
      <c r="H2" s="75">
        <f t="shared" ref="H2:H15" si="6">ROUND((E2/D2),0)</f>
        <v>7248</v>
      </c>
      <c r="I2" s="75">
        <f t="shared" ref="I2:I15" si="7">T2</f>
        <v>0</v>
      </c>
      <c r="J2" s="75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709</v>
      </c>
      <c r="R2" s="76">
        <v>7400000</v>
      </c>
      <c r="S2" s="76" t="s">
        <v>88</v>
      </c>
    </row>
    <row r="3" spans="1:19" x14ac:dyDescent="0.25">
      <c r="A3" s="4">
        <v>2</v>
      </c>
      <c r="B3" s="4">
        <f t="shared" si="0"/>
        <v>709</v>
      </c>
      <c r="C3" s="4">
        <f t="shared" si="1"/>
        <v>850.8</v>
      </c>
      <c r="D3" s="4">
        <f t="shared" si="2"/>
        <v>1020.9599999999999</v>
      </c>
      <c r="E3" s="5">
        <f t="shared" si="3"/>
        <v>7424020</v>
      </c>
      <c r="F3" s="75">
        <f t="shared" si="4"/>
        <v>10471</v>
      </c>
      <c r="G3" s="75">
        <f t="shared" si="5"/>
        <v>8726</v>
      </c>
      <c r="H3" s="75">
        <f t="shared" si="6"/>
        <v>7272</v>
      </c>
      <c r="I3" s="75">
        <f t="shared" si="7"/>
        <v>0</v>
      </c>
      <c r="J3" s="75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709</v>
      </c>
      <c r="R3" s="76">
        <v>7424020</v>
      </c>
      <c r="S3" s="76" t="s">
        <v>89</v>
      </c>
    </row>
    <row r="4" spans="1:19" x14ac:dyDescent="0.25">
      <c r="A4" s="4">
        <v>3</v>
      </c>
      <c r="B4" s="4">
        <f t="shared" si="0"/>
        <v>710</v>
      </c>
      <c r="C4" s="4">
        <f t="shared" si="1"/>
        <v>852</v>
      </c>
      <c r="D4" s="4">
        <f t="shared" si="2"/>
        <v>1022.4</v>
      </c>
      <c r="E4" s="5">
        <f t="shared" si="3"/>
        <v>8300000</v>
      </c>
      <c r="F4" s="75">
        <f t="shared" si="4"/>
        <v>11690</v>
      </c>
      <c r="G4" s="75">
        <f t="shared" si="5"/>
        <v>9742</v>
      </c>
      <c r="H4" s="75">
        <f t="shared" si="6"/>
        <v>8118</v>
      </c>
      <c r="I4" s="75">
        <f t="shared" si="7"/>
        <v>0</v>
      </c>
      <c r="J4" s="75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710</v>
      </c>
      <c r="R4" s="76">
        <v>8300000</v>
      </c>
      <c r="S4" s="2"/>
    </row>
    <row r="5" spans="1:19" x14ac:dyDescent="0.25">
      <c r="A5" s="4">
        <v>4</v>
      </c>
      <c r="B5" s="4">
        <f t="shared" si="0"/>
        <v>710</v>
      </c>
      <c r="C5" s="4">
        <f t="shared" si="1"/>
        <v>852</v>
      </c>
      <c r="D5" s="4">
        <f t="shared" si="2"/>
        <v>1022.4</v>
      </c>
      <c r="E5" s="5">
        <f t="shared" si="3"/>
        <v>8300000</v>
      </c>
      <c r="F5" s="75">
        <f t="shared" si="4"/>
        <v>11690</v>
      </c>
      <c r="G5" s="75">
        <f t="shared" si="5"/>
        <v>9742</v>
      </c>
      <c r="H5" s="75">
        <f t="shared" si="6"/>
        <v>8118</v>
      </c>
      <c r="I5" s="75">
        <f t="shared" si="7"/>
        <v>0</v>
      </c>
      <c r="J5" s="75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710</v>
      </c>
      <c r="R5" s="76">
        <v>8300000</v>
      </c>
      <c r="S5" s="2"/>
    </row>
    <row r="6" spans="1:19" x14ac:dyDescent="0.25">
      <c r="A6" s="4">
        <v>5</v>
      </c>
      <c r="B6" s="4">
        <f t="shared" si="0"/>
        <v>702</v>
      </c>
      <c r="C6" s="4">
        <f t="shared" si="1"/>
        <v>842.4</v>
      </c>
      <c r="D6" s="4">
        <f t="shared" si="2"/>
        <v>1010.8799999999999</v>
      </c>
      <c r="E6" s="5">
        <f t="shared" si="3"/>
        <v>8050000</v>
      </c>
      <c r="F6" s="75">
        <f t="shared" si="4"/>
        <v>11467</v>
      </c>
      <c r="G6" s="75">
        <f t="shared" si="5"/>
        <v>9556</v>
      </c>
      <c r="H6" s="75">
        <f t="shared" si="6"/>
        <v>7963</v>
      </c>
      <c r="I6" s="75">
        <f t="shared" si="7"/>
        <v>0</v>
      </c>
      <c r="J6" s="75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702</v>
      </c>
      <c r="R6" s="76">
        <v>8050000</v>
      </c>
      <c r="S6" s="2"/>
    </row>
    <row r="7" spans="1:19" x14ac:dyDescent="0.25">
      <c r="A7" s="4">
        <v>6</v>
      </c>
      <c r="B7" s="4">
        <f t="shared" si="0"/>
        <v>710</v>
      </c>
      <c r="C7" s="4">
        <f t="shared" si="1"/>
        <v>852</v>
      </c>
      <c r="D7" s="4">
        <f t="shared" si="2"/>
        <v>1022.4</v>
      </c>
      <c r="E7" s="5">
        <f t="shared" si="3"/>
        <v>7500000</v>
      </c>
      <c r="F7" s="4">
        <f t="shared" si="4"/>
        <v>10563</v>
      </c>
      <c r="G7" s="4">
        <f t="shared" si="5"/>
        <v>8803</v>
      </c>
      <c r="H7" s="4">
        <f t="shared" si="6"/>
        <v>7336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710</v>
      </c>
      <c r="R7" s="2">
        <v>7500000</v>
      </c>
      <c r="S7" s="2"/>
    </row>
    <row r="8" spans="1:19" x14ac:dyDescent="0.25">
      <c r="A8" s="4">
        <v>7</v>
      </c>
      <c r="B8" s="4">
        <f t="shared" si="0"/>
        <v>710</v>
      </c>
      <c r="C8" s="4">
        <f t="shared" si="1"/>
        <v>852</v>
      </c>
      <c r="D8" s="4">
        <f t="shared" si="2"/>
        <v>1022.4</v>
      </c>
      <c r="E8" s="5">
        <f t="shared" si="3"/>
        <v>8000000</v>
      </c>
      <c r="F8" s="75">
        <f t="shared" si="4"/>
        <v>11268</v>
      </c>
      <c r="G8" s="75">
        <f t="shared" si="5"/>
        <v>9390</v>
      </c>
      <c r="H8" s="75">
        <f t="shared" si="6"/>
        <v>7825</v>
      </c>
      <c r="I8" s="75">
        <f t="shared" si="7"/>
        <v>0</v>
      </c>
      <c r="J8" s="75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710</v>
      </c>
      <c r="R8" s="76">
        <v>8000000</v>
      </c>
      <c r="S8" s="2"/>
    </row>
    <row r="9" spans="1:19" x14ac:dyDescent="0.25">
      <c r="A9" s="4">
        <v>8</v>
      </c>
      <c r="B9" s="4">
        <f t="shared" si="0"/>
        <v>710</v>
      </c>
      <c r="C9" s="4">
        <f t="shared" si="1"/>
        <v>852</v>
      </c>
      <c r="D9" s="4">
        <f t="shared" si="2"/>
        <v>1022.4</v>
      </c>
      <c r="E9" s="5">
        <f t="shared" si="3"/>
        <v>8100000</v>
      </c>
      <c r="F9" s="75">
        <f t="shared" si="4"/>
        <v>11408</v>
      </c>
      <c r="G9" s="75">
        <f t="shared" si="5"/>
        <v>9507</v>
      </c>
      <c r="H9" s="75">
        <f t="shared" si="6"/>
        <v>7923</v>
      </c>
      <c r="I9" s="75">
        <f t="shared" si="7"/>
        <v>0</v>
      </c>
      <c r="J9" s="75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710</v>
      </c>
      <c r="R9" s="76">
        <v>8100000</v>
      </c>
      <c r="S9" s="2"/>
    </row>
    <row r="10" spans="1:19" x14ac:dyDescent="0.25">
      <c r="A10" s="4">
        <v>9</v>
      </c>
      <c r="B10" s="4">
        <f t="shared" si="0"/>
        <v>710</v>
      </c>
      <c r="C10" s="4">
        <f t="shared" si="1"/>
        <v>852</v>
      </c>
      <c r="D10" s="4">
        <f t="shared" si="2"/>
        <v>1022.4</v>
      </c>
      <c r="E10" s="5">
        <f t="shared" si="3"/>
        <v>8160000</v>
      </c>
      <c r="F10" s="75">
        <f t="shared" si="4"/>
        <v>11493</v>
      </c>
      <c r="G10" s="75">
        <f t="shared" si="5"/>
        <v>9577</v>
      </c>
      <c r="H10" s="75">
        <f t="shared" si="6"/>
        <v>7981</v>
      </c>
      <c r="I10" s="75">
        <f t="shared" si="7"/>
        <v>0</v>
      </c>
      <c r="J10" s="75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710</v>
      </c>
      <c r="R10" s="76">
        <v>8160000</v>
      </c>
      <c r="S10" s="2"/>
    </row>
    <row r="11" spans="1:19" x14ac:dyDescent="0.25">
      <c r="A11" s="4">
        <v>10</v>
      </c>
      <c r="B11" s="4">
        <f t="shared" si="0"/>
        <v>710</v>
      </c>
      <c r="C11" s="4">
        <f t="shared" si="1"/>
        <v>852</v>
      </c>
      <c r="D11" s="4">
        <f t="shared" si="2"/>
        <v>1022.4</v>
      </c>
      <c r="E11" s="5">
        <f t="shared" si="3"/>
        <v>8800000</v>
      </c>
      <c r="F11" s="75">
        <f t="shared" si="4"/>
        <v>12394</v>
      </c>
      <c r="G11" s="75">
        <f t="shared" si="5"/>
        <v>10329</v>
      </c>
      <c r="H11" s="75">
        <f t="shared" si="6"/>
        <v>8607</v>
      </c>
      <c r="I11" s="75">
        <f t="shared" si="7"/>
        <v>0</v>
      </c>
      <c r="J11" s="75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v>710</v>
      </c>
      <c r="R11" s="76">
        <v>8800000</v>
      </c>
      <c r="S11" s="2"/>
    </row>
    <row r="12" spans="1:19" x14ac:dyDescent="0.25">
      <c r="A12" s="4">
        <v>11</v>
      </c>
      <c r="B12" s="4">
        <f t="shared" si="0"/>
        <v>710</v>
      </c>
      <c r="C12" s="4">
        <f t="shared" si="1"/>
        <v>852</v>
      </c>
      <c r="D12" s="4">
        <f t="shared" si="2"/>
        <v>1022.4</v>
      </c>
      <c r="E12" s="5">
        <f t="shared" si="3"/>
        <v>8800000</v>
      </c>
      <c r="F12" s="4">
        <f t="shared" si="4"/>
        <v>12394</v>
      </c>
      <c r="G12" s="4">
        <f t="shared" si="5"/>
        <v>10329</v>
      </c>
      <c r="H12" s="4">
        <f t="shared" si="6"/>
        <v>8607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v>710</v>
      </c>
      <c r="R12" s="2">
        <v>8800000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ref="Q13:Q15" si="11">P13/1.2</f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56" t="s">
        <v>71</v>
      </c>
      <c r="G25" s="56">
        <v>678</v>
      </c>
    </row>
    <row r="26" spans="1:19" s="10" customFormat="1" x14ac:dyDescent="0.25">
      <c r="F26" s="73" t="s">
        <v>85</v>
      </c>
      <c r="G26" s="56">
        <v>642</v>
      </c>
      <c r="H26" s="10">
        <v>59.65</v>
      </c>
      <c r="I26" s="10">
        <f>H26*10.764</f>
        <v>642.07259999999997</v>
      </c>
    </row>
    <row r="27" spans="1:19" s="10" customFormat="1" x14ac:dyDescent="0.25">
      <c r="F27" s="73" t="s">
        <v>86</v>
      </c>
      <c r="G27" s="56">
        <v>67</v>
      </c>
      <c r="H27" s="10">
        <v>6.24</v>
      </c>
      <c r="I27" s="10">
        <f>H27*10.764</f>
        <v>67.167360000000002</v>
      </c>
    </row>
    <row r="28" spans="1:19" s="10" customFormat="1" x14ac:dyDescent="0.25">
      <c r="C28" s="71" t="s">
        <v>75</v>
      </c>
      <c r="D28" s="71" t="s">
        <v>84</v>
      </c>
      <c r="F28" s="56" t="s">
        <v>87</v>
      </c>
      <c r="G28" s="56">
        <f>G26+G27</f>
        <v>709</v>
      </c>
    </row>
    <row r="29" spans="1:19" s="10" customFormat="1" x14ac:dyDescent="0.25">
      <c r="C29" s="71" t="s">
        <v>1</v>
      </c>
      <c r="D29" s="71">
        <v>7707730</v>
      </c>
      <c r="F29" s="56" t="s">
        <v>72</v>
      </c>
      <c r="G29" s="56">
        <v>780</v>
      </c>
      <c r="H29" s="10">
        <f>G29/G28</f>
        <v>1.1001410437235544</v>
      </c>
    </row>
    <row r="30" spans="1:19" s="10" customFormat="1" x14ac:dyDescent="0.25">
      <c r="F30" s="56" t="s">
        <v>73</v>
      </c>
      <c r="G30" s="56">
        <v>11300</v>
      </c>
      <c r="I30" s="10">
        <f>G28*1.35</f>
        <v>957.15000000000009</v>
      </c>
    </row>
    <row r="31" spans="1:19" s="10" customFormat="1" x14ac:dyDescent="0.25">
      <c r="C31" s="73"/>
      <c r="D31" s="73"/>
      <c r="F31" s="73" t="s">
        <v>74</v>
      </c>
      <c r="G31" s="73">
        <f>G28*G30</f>
        <v>8011700</v>
      </c>
      <c r="H31" s="10">
        <f>G31/D29</f>
        <v>1.0394370326931535</v>
      </c>
      <c r="I31" s="10">
        <f>I30*7500</f>
        <v>7178625.0000000009</v>
      </c>
    </row>
    <row r="32" spans="1:19" s="10" customFormat="1" x14ac:dyDescent="0.25">
      <c r="C32" s="73"/>
      <c r="D32" s="73"/>
      <c r="F32" s="73" t="s">
        <v>24</v>
      </c>
      <c r="G32" s="73">
        <f>G31*90%</f>
        <v>7210530</v>
      </c>
    </row>
    <row r="33" spans="3:7" s="10" customFormat="1" x14ac:dyDescent="0.25">
      <c r="C33" s="73"/>
      <c r="D33" s="73"/>
      <c r="F33" s="73" t="s">
        <v>25</v>
      </c>
      <c r="G33" s="73">
        <f>G31*80%</f>
        <v>6409360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2023-08-26T09:13:24Z</dcterms:modified>
</cp:coreProperties>
</file>