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CDC27B9C-6065-4E84-BF1D-DEC5FCDFFDFD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</workbook>
</file>

<file path=xl/calcChain.xml><?xml version="1.0" encoding="utf-8"?>
<calcChain xmlns="http://schemas.openxmlformats.org/spreadsheetml/2006/main">
  <c r="S13" i="10" l="1"/>
  <c r="S11" i="10"/>
  <c r="T23" i="10"/>
  <c r="T22" i="10"/>
  <c r="T21" i="10"/>
  <c r="T20" i="10"/>
  <c r="R11" i="10"/>
  <c r="R12" i="10"/>
  <c r="R13" i="10"/>
  <c r="R14" i="10"/>
  <c r="R15" i="10"/>
  <c r="R16" i="10"/>
  <c r="R17" i="10"/>
  <c r="R18" i="10"/>
  <c r="R19" i="10"/>
  <c r="R10" i="10"/>
  <c r="Q11" i="10"/>
  <c r="Q12" i="10"/>
  <c r="Q13" i="10"/>
  <c r="Q14" i="10"/>
  <c r="Q15" i="10"/>
  <c r="Q16" i="10"/>
  <c r="Q17" i="10"/>
  <c r="Q18" i="10"/>
  <c r="Q19" i="10"/>
  <c r="Q10" i="10"/>
  <c r="H6" i="1" l="1"/>
  <c r="G6" i="1"/>
  <c r="I6" i="1" s="1"/>
  <c r="K35" i="1"/>
  <c r="B35" i="1"/>
  <c r="B34" i="1"/>
  <c r="B33" i="1"/>
  <c r="F10" i="1"/>
  <c r="G10" i="1" s="1"/>
  <c r="F9" i="1"/>
  <c r="E9" i="1" s="1"/>
  <c r="F8" i="1"/>
  <c r="E8" i="1" s="1"/>
  <c r="F7" i="1"/>
  <c r="F6" i="1"/>
  <c r="E6" i="1" s="1"/>
  <c r="B18" i="1" l="1"/>
  <c r="G35" i="1" l="1"/>
  <c r="J4" i="1" l="1"/>
  <c r="H27" i="1" l="1"/>
  <c r="J5" i="1" l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C17" i="1" s="1"/>
  <c r="B19" i="1" l="1"/>
</calcChain>
</file>

<file path=xl/sharedStrings.xml><?xml version="1.0" encoding="utf-8"?>
<sst xmlns="http://schemas.openxmlformats.org/spreadsheetml/2006/main" count="42" uniqueCount="35">
  <si>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</si>
  <si>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</si>
  <si>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</si>
  <si>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</si>
  <si>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</si>
  <si>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</si>
  <si>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</si>
  <si>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</si>
  <si>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</si>
  <si>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</si>
  <si>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</si>
  <si>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</si>
  <si>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</si>
  <si>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</si>
  <si>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</si>
  <si>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</si>
  <si>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</si>
  <si>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</si>
  <si>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</si>
  <si>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</si>
  <si>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</si>
  <si>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</si>
  <si>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</si>
  <si>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</si>
  <si>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</si>
  <si>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</si>
  <si>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</si>
  <si>
    <t>Bal</t>
  </si>
  <si>
    <t>Bed</t>
  </si>
  <si>
    <t>Toi</t>
  </si>
  <si>
    <t xml:space="preserve">Toi </t>
  </si>
  <si>
    <t>Terr</t>
  </si>
  <si>
    <t>Liv</t>
  </si>
  <si>
    <t>Kit</t>
  </si>
  <si>
    <t>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</si>
</sst>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164" fontId="0" fillId="0" borderId="0" xfId="0" applyNumberFormat="1"/>
    <xf numFmtId="0" fontId="7" fillId="4" borderId="1" xfId="0" applyFont="1" applyFill="1" applyBorder="1"/>
    <xf numFmtId="0" fontId="0" fillId="4" borderId="1" xfId="0" applyFill="1" applyBorder="1"/>
    <xf numFmtId="43" fontId="0" fillId="4" borderId="1" xfId="0" applyNumberFormat="1" applyFill="1" applyBorder="1"/>
    <xf numFmtId="0" fontId="0" fillId="4" borderId="8" xfId="0" applyFill="1" applyBorder="1"/>
    <xf numFmtId="0" fontId="0" fillId="4" borderId="0" xfId="0" applyFill="1"/>
    <xf numFmtId="43" fontId="0" fillId="4" borderId="8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153357</xdr:colOff>
      <xdr:row>39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58957" cy="753532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23</xdr:col>
      <xdr:colOff>296252</xdr:colOff>
      <xdr:row>38</xdr:row>
      <xdr:rowOff>984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7001852" cy="7049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20839</xdr:colOff>
      <xdr:row>41</xdr:row>
      <xdr:rowOff>124932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2439" cy="7935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21095</xdr:colOff>
      <xdr:row>43</xdr:row>
      <xdr:rowOff>20196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51495" cy="8211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354431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5231" cy="8440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239860</xdr:colOff>
      <xdr:row>43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1860" cy="8364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zoomScaleNormal="100" workbookViewId="0">
      <selection activeCell="D12" sqref="D12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8500</v>
      </c>
      <c r="C3" s="44"/>
      <c r="D3" s="34"/>
      <c r="E3" s="15"/>
      <c r="F3" s="5">
        <v>2023</v>
      </c>
      <c r="G3" s="7">
        <v>2023</v>
      </c>
      <c r="H3" s="8">
        <f>G3-F3</f>
        <v>0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2800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5700</v>
      </c>
      <c r="C5" s="54"/>
      <c r="F5" t="s">
        <v>23</v>
      </c>
      <c r="G5" s="34" t="s">
        <v>25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2800</v>
      </c>
      <c r="C6" s="55"/>
      <c r="E6" s="15">
        <f>F6*1.1</f>
        <v>526.42418399999997</v>
      </c>
      <c r="F6" s="15">
        <f>44.46*10.764</f>
        <v>478.56743999999998</v>
      </c>
      <c r="G6" s="23">
        <f>58.894*10.764</f>
        <v>633.93501599999991</v>
      </c>
      <c r="H6" s="15">
        <f>8.68*10.764</f>
        <v>93.431519999999992</v>
      </c>
      <c r="I6" s="50">
        <f>G6+H6</f>
        <v>727.36653599999988</v>
      </c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/>
      <c r="E7" s="60"/>
      <c r="F7" s="15">
        <f>9.08*10.764</f>
        <v>97.73711999999999</v>
      </c>
      <c r="G7" s="34"/>
      <c r="H7" s="23"/>
      <c r="I7" s="50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/>
      <c r="E8" s="60">
        <f>F8*1.1</f>
        <v>29.600999999999999</v>
      </c>
      <c r="F8" s="15">
        <f>2.5*10.764</f>
        <v>26.909999999999997</v>
      </c>
      <c r="G8" s="46"/>
      <c r="H8" s="52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E9" s="60">
        <f>F9*1.1</f>
        <v>73.173671999999996</v>
      </c>
      <c r="F9" s="27">
        <f>6.18*10.764</f>
        <v>66.521519999999995</v>
      </c>
      <c r="G9" s="38"/>
      <c r="H9" s="51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F10" s="15">
        <f>SUM(F6:F9)</f>
        <v>669.7360799999999</v>
      </c>
      <c r="G10" s="38">
        <f>F10*1.1</f>
        <v>736.70968799999991</v>
      </c>
      <c r="H10" s="51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</v>
      </c>
      <c r="C11" s="45"/>
      <c r="D11" s="37"/>
      <c r="E11" s="30"/>
      <c r="F11" s="15" t="s">
        <v>24</v>
      </c>
      <c r="G11" s="38"/>
      <c r="H11" s="53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0</v>
      </c>
      <c r="C12" s="44"/>
      <c r="E12" s="1"/>
      <c r="F12" s="15">
        <v>636</v>
      </c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2800</v>
      </c>
      <c r="C13" s="44"/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5700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8500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6" t="s">
        <v>26</v>
      </c>
      <c r="B16" s="58">
        <v>670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6" t="s">
        <v>11</v>
      </c>
      <c r="B17" s="57">
        <f>B16*B15</f>
        <v>5695000</v>
      </c>
      <c r="C17" s="39">
        <f>B17*75%</f>
        <v>4271250</v>
      </c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6" t="s">
        <v>12</v>
      </c>
      <c r="B18" s="57">
        <f>796*B4</f>
        <v>2228800</v>
      </c>
      <c r="C18" s="39"/>
      <c r="D18" s="34"/>
      <c r="E18" s="15"/>
      <c r="F18" s="15"/>
      <c r="G18" s="15"/>
      <c r="I18" s="6"/>
    </row>
    <row r="19" spans="1:15" ht="16.5" x14ac:dyDescent="0.3">
      <c r="A19" s="48" t="s">
        <v>16</v>
      </c>
      <c r="B19" s="49">
        <f>B17*0.03/12</f>
        <v>14237.5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472</v>
      </c>
      <c r="D25" s="21"/>
      <c r="E25" s="21"/>
      <c r="F25" s="21">
        <v>4950000</v>
      </c>
      <c r="G25" s="23">
        <f t="shared" ref="G25:G31" si="0">F25/C25</f>
        <v>10487.28813559322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31"/>
    </row>
    <row r="26" spans="1:15" ht="17.25" x14ac:dyDescent="0.3">
      <c r="B26" s="22"/>
      <c r="C26" s="22">
        <v>728</v>
      </c>
      <c r="D26" s="21"/>
      <c r="E26" s="21"/>
      <c r="F26" s="21">
        <v>6000000</v>
      </c>
      <c r="G26" s="23">
        <f t="shared" si="0"/>
        <v>8241.7582417582416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31"/>
    </row>
    <row r="27" spans="1:15" x14ac:dyDescent="0.25">
      <c r="B27" s="22"/>
      <c r="C27" s="61">
        <v>728</v>
      </c>
      <c r="D27" s="62"/>
      <c r="E27" s="62"/>
      <c r="F27" s="63">
        <v>6600000</v>
      </c>
      <c r="G27" s="63">
        <f t="shared" si="0"/>
        <v>9065.9340659340651</v>
      </c>
      <c r="H27" s="23" t="e">
        <f>F27/D27</f>
        <v>#DIV/0!</v>
      </c>
      <c r="I27" s="23" t="e">
        <f t="shared" si="1"/>
        <v>#DIV/0!</v>
      </c>
      <c r="J27" s="21"/>
    </row>
    <row r="28" spans="1:15" x14ac:dyDescent="0.25">
      <c r="B28" s="22"/>
      <c r="C28" s="61">
        <v>844</v>
      </c>
      <c r="D28" s="62"/>
      <c r="E28" s="62"/>
      <c r="F28" s="63">
        <v>8500000</v>
      </c>
      <c r="G28" s="63">
        <f t="shared" si="0"/>
        <v>10071.090047393365</v>
      </c>
      <c r="H28" s="23" t="e">
        <f t="shared" ref="H28:H31" si="2">F28/D28</f>
        <v>#DIV/0!</v>
      </c>
      <c r="I28" s="23" t="e">
        <f t="shared" si="1"/>
        <v>#DIV/0!</v>
      </c>
      <c r="J28" s="21"/>
    </row>
    <row r="29" spans="1:15" x14ac:dyDescent="0.25">
      <c r="C29" s="61">
        <v>670</v>
      </c>
      <c r="D29" s="64"/>
      <c r="E29" s="65"/>
      <c r="F29" s="66">
        <v>6266000</v>
      </c>
      <c r="G29" s="66">
        <f t="shared" si="0"/>
        <v>9352.2388059701498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1" x14ac:dyDescent="0.25">
      <c r="B33" s="19">
        <f>89.4*10.764</f>
        <v>962.30160000000001</v>
      </c>
      <c r="C33" s="19">
        <v>7679697</v>
      </c>
      <c r="D33" s="59">
        <f>C33/B33</f>
        <v>7980.5510039679866</v>
      </c>
      <c r="E33">
        <v>537600</v>
      </c>
      <c r="F33">
        <v>30000</v>
      </c>
      <c r="G33">
        <f>F33+E33+C33</f>
        <v>8247297</v>
      </c>
      <c r="H33">
        <f>G33/B33</f>
        <v>8570.3868724732456</v>
      </c>
      <c r="I33" s="15" t="e">
        <f>G33/#REF!</f>
        <v>#REF!</v>
      </c>
      <c r="J33" t="e">
        <f>G33/A33</f>
        <v>#DIV/0!</v>
      </c>
    </row>
    <row r="34" spans="1:11" x14ac:dyDescent="0.25">
      <c r="B34" s="19">
        <f>58.25*10.764</f>
        <v>627.00299999999993</v>
      </c>
      <c r="C34" s="19">
        <v>5405284</v>
      </c>
      <c r="D34" s="59">
        <f>C34/B34</f>
        <v>8620.8263756313772</v>
      </c>
      <c r="E34">
        <v>324400</v>
      </c>
      <c r="F34">
        <v>30000</v>
      </c>
      <c r="G34">
        <f>F34+E34+C34</f>
        <v>5759684</v>
      </c>
      <c r="H34">
        <f>G34/B34</f>
        <v>9186.0549311566301</v>
      </c>
      <c r="I34" s="15" t="e">
        <f>G34/#REF!</f>
        <v>#REF!</v>
      </c>
      <c r="J34" t="e">
        <f>G34/A34</f>
        <v>#DIV/0!</v>
      </c>
    </row>
    <row r="35" spans="1:11" x14ac:dyDescent="0.25">
      <c r="A35">
        <v>670</v>
      </c>
      <c r="B35" s="19">
        <f>44.46*10.764</f>
        <v>478.56743999999998</v>
      </c>
      <c r="C35" s="19">
        <v>4276150</v>
      </c>
      <c r="D35" s="59">
        <f>C35/B35</f>
        <v>8935.3132758049742</v>
      </c>
      <c r="E35">
        <v>530300</v>
      </c>
      <c r="F35">
        <v>30000</v>
      </c>
      <c r="G35">
        <f>F35+E35+C35</f>
        <v>4836450</v>
      </c>
      <c r="H35">
        <f>G35/B35</f>
        <v>10106.099152921895</v>
      </c>
      <c r="K35">
        <f>C35/A35</f>
        <v>6382.313432835821</v>
      </c>
    </row>
    <row r="36" spans="1:11" ht="15.75" x14ac:dyDescent="0.25">
      <c r="A36" s="17"/>
    </row>
    <row r="37" spans="1:11" ht="15.75" x14ac:dyDescent="0.25">
      <c r="A37" s="17"/>
    </row>
    <row r="38" spans="1:11" ht="15.75" x14ac:dyDescent="0.25">
      <c r="A38" s="17"/>
    </row>
    <row r="39" spans="1:11" ht="15.75" x14ac:dyDescent="0.25">
      <c r="A39" s="17"/>
    </row>
    <row r="40" spans="1:11" ht="15.75" x14ac:dyDescent="0.25">
      <c r="A40" s="17"/>
    </row>
    <row r="41" spans="1:11" ht="15.75" x14ac:dyDescent="0.25">
      <c r="A41" s="17"/>
    </row>
    <row r="42" spans="1:11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M2" sqref="M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workbookViewId="0">
      <selection activeCell="U42" sqref="U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N10:T23"/>
  <sheetViews>
    <sheetView tabSelected="1" workbookViewId="0">
      <selection activeCell="M29" sqref="M29"/>
    </sheetView>
  </sheetViews>
  <sheetFormatPr defaultRowHeight="15" x14ac:dyDescent="0.25"/>
  <sheetData>
    <row r="10" spans="14:19" x14ac:dyDescent="0.25">
      <c r="N10" t="s">
        <v>28</v>
      </c>
      <c r="O10">
        <v>3.05</v>
      </c>
      <c r="P10">
        <v>1.98</v>
      </c>
      <c r="Q10">
        <f>O10*P10</f>
        <v>6.0389999999999997</v>
      </c>
      <c r="R10">
        <f>Q10*10.764</f>
        <v>65.003795999999994</v>
      </c>
    </row>
    <row r="11" spans="14:19" x14ac:dyDescent="0.25">
      <c r="N11" t="s">
        <v>27</v>
      </c>
      <c r="O11">
        <v>3.17</v>
      </c>
      <c r="P11">
        <v>1.7</v>
      </c>
      <c r="Q11">
        <f t="shared" ref="Q11:Q19" si="0">O11*P11</f>
        <v>5.3889999999999993</v>
      </c>
      <c r="R11" s="65">
        <f t="shared" ref="R11:R19" si="1">Q11*10.764</f>
        <v>58.007195999999986</v>
      </c>
      <c r="S11">
        <f>R10+R11</f>
        <v>123.01099199999999</v>
      </c>
    </row>
    <row r="12" spans="14:19" x14ac:dyDescent="0.25">
      <c r="N12" t="s">
        <v>28</v>
      </c>
      <c r="O12">
        <v>2.85</v>
      </c>
      <c r="P12">
        <v>1.38</v>
      </c>
      <c r="Q12">
        <f t="shared" si="0"/>
        <v>3.9329999999999998</v>
      </c>
      <c r="R12">
        <f t="shared" si="1"/>
        <v>42.334811999999992</v>
      </c>
    </row>
    <row r="13" spans="14:19" x14ac:dyDescent="0.25">
      <c r="N13" t="s">
        <v>27</v>
      </c>
      <c r="O13">
        <v>3.1</v>
      </c>
      <c r="P13">
        <v>1.8</v>
      </c>
      <c r="Q13">
        <f t="shared" si="0"/>
        <v>5.58</v>
      </c>
      <c r="R13" s="65">
        <f t="shared" si="1"/>
        <v>60.063119999999998</v>
      </c>
      <c r="S13">
        <f>R12+R13</f>
        <v>102.397932</v>
      </c>
    </row>
    <row r="14" spans="14:19" x14ac:dyDescent="0.25">
      <c r="N14" t="s">
        <v>29</v>
      </c>
      <c r="O14">
        <v>2.35</v>
      </c>
      <c r="P14">
        <v>1.25</v>
      </c>
      <c r="Q14">
        <f t="shared" si="0"/>
        <v>2.9375</v>
      </c>
      <c r="R14">
        <f t="shared" si="1"/>
        <v>31.619249999999997</v>
      </c>
    </row>
    <row r="15" spans="14:19" x14ac:dyDescent="0.25">
      <c r="N15" t="s">
        <v>30</v>
      </c>
      <c r="O15">
        <v>1.3</v>
      </c>
      <c r="P15">
        <v>2.33</v>
      </c>
      <c r="Q15">
        <f t="shared" si="0"/>
        <v>3.0290000000000004</v>
      </c>
      <c r="R15">
        <f t="shared" si="1"/>
        <v>32.604156000000003</v>
      </c>
    </row>
    <row r="16" spans="14:19" x14ac:dyDescent="0.25">
      <c r="N16" t="s">
        <v>31</v>
      </c>
      <c r="O16">
        <v>1.38</v>
      </c>
      <c r="P16">
        <v>2</v>
      </c>
      <c r="Q16">
        <f t="shared" si="0"/>
        <v>2.76</v>
      </c>
      <c r="R16" s="20">
        <f t="shared" si="1"/>
        <v>29.708639999999995</v>
      </c>
    </row>
    <row r="17" spans="14:20" x14ac:dyDescent="0.25">
      <c r="N17" t="s">
        <v>32</v>
      </c>
      <c r="O17">
        <v>5</v>
      </c>
      <c r="P17">
        <v>3.35</v>
      </c>
      <c r="Q17">
        <f t="shared" si="0"/>
        <v>16.75</v>
      </c>
      <c r="R17">
        <f t="shared" si="1"/>
        <v>180.297</v>
      </c>
    </row>
    <row r="18" spans="14:20" x14ac:dyDescent="0.25">
      <c r="N18" t="s">
        <v>33</v>
      </c>
      <c r="O18">
        <v>2.5</v>
      </c>
      <c r="P18">
        <v>2.5</v>
      </c>
      <c r="Q18">
        <f t="shared" si="0"/>
        <v>6.25</v>
      </c>
      <c r="R18">
        <f t="shared" si="1"/>
        <v>67.274999999999991</v>
      </c>
    </row>
    <row r="19" spans="14:20" x14ac:dyDescent="0.25">
      <c r="N19" t="s">
        <v>31</v>
      </c>
      <c r="O19">
        <v>2.48</v>
      </c>
      <c r="P19">
        <v>2.73</v>
      </c>
      <c r="Q19">
        <f t="shared" si="0"/>
        <v>6.7703999999999995</v>
      </c>
      <c r="R19" s="20">
        <f t="shared" si="1"/>
        <v>72.876585599999984</v>
      </c>
    </row>
    <row r="20" spans="14:20" x14ac:dyDescent="0.25">
      <c r="S20" t="s">
        <v>34</v>
      </c>
      <c r="T20">
        <f>R10+R12+R14+R15+R17+R18</f>
        <v>419.13401399999998</v>
      </c>
    </row>
    <row r="21" spans="14:20" x14ac:dyDescent="0.25">
      <c r="S21" t="s">
        <v>27</v>
      </c>
      <c r="T21" s="65">
        <f>R11+R13</f>
        <v>118.07031599999999</v>
      </c>
    </row>
    <row r="22" spans="14:20" x14ac:dyDescent="0.25">
      <c r="S22" t="s">
        <v>31</v>
      </c>
      <c r="T22" s="20">
        <f>R16+R19</f>
        <v>102.58522559999997</v>
      </c>
    </row>
    <row r="23" spans="14:20" x14ac:dyDescent="0.25">
      <c r="T23">
        <f>T20+T21+T22</f>
        <v>639.78955559999997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2023-08-28T07:24:17Z</dcterms:modified>
</cp:coreProperties>
</file>