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2" i="1" l="1"/>
  <c r="K11" i="1"/>
  <c r="O19" i="1"/>
  <c r="P15" i="1"/>
  <c r="E33" i="1"/>
  <c r="B37" i="1"/>
  <c r="B33" i="1"/>
  <c r="J15" i="1" l="1"/>
  <c r="I15" i="1"/>
  <c r="I13" i="1"/>
  <c r="I12" i="1"/>
  <c r="S3" i="1" l="1"/>
  <c r="R3" i="1"/>
  <c r="R2" i="1"/>
  <c r="O8" i="1"/>
  <c r="O9" i="1" s="1"/>
  <c r="O6" i="1"/>
  <c r="O4" i="1"/>
  <c r="O3" i="1"/>
  <c r="O12" i="1" s="1"/>
  <c r="O10" i="1" l="1"/>
  <c r="O11" i="1" s="1"/>
  <c r="O13" i="1" s="1"/>
  <c r="O16" i="1" s="1"/>
  <c r="O20" i="1" l="1"/>
  <c r="O17" i="1"/>
  <c r="O18" i="1"/>
  <c r="J4" i="1"/>
  <c r="I4" i="1"/>
  <c r="E19" i="1"/>
  <c r="E20" i="1"/>
  <c r="E21" i="1"/>
  <c r="E22" i="1"/>
  <c r="E23" i="1"/>
  <c r="E24" i="1"/>
  <c r="E25" i="1"/>
  <c r="E26" i="1"/>
  <c r="E18" i="1"/>
  <c r="B13" i="1"/>
</calcChain>
</file>

<file path=xl/sharedStrings.xml><?xml version="1.0" encoding="utf-8"?>
<sst xmlns="http://schemas.openxmlformats.org/spreadsheetml/2006/main" count="36" uniqueCount="34">
  <si>
    <t>Engineer Rate</t>
  </si>
  <si>
    <t>on Carpet</t>
  </si>
  <si>
    <t>YOC</t>
  </si>
  <si>
    <t>Measurement</t>
  </si>
  <si>
    <t>Carpet</t>
  </si>
  <si>
    <t>DB</t>
  </si>
  <si>
    <t>Price Indicators</t>
  </si>
  <si>
    <t>CA</t>
  </si>
  <si>
    <t>BA</t>
  </si>
  <si>
    <t>SA</t>
  </si>
  <si>
    <t>Value</t>
  </si>
  <si>
    <t>ROC</t>
  </si>
  <si>
    <t>ROB</t>
  </si>
  <si>
    <t>ROS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</si>
  <si>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</si>
  <si>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</si>
  <si>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</si>
  <si>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</si>
  <si>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</si>
  <si>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</si>
  <si>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</si>
  <si>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</si>
  <si>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</si>
  <si>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</si>
  <si>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</si>
  <si>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</si>
  <si>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</si>
  <si>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</si>
  <si>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</si>
  <si>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</si>
  <si>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</si>
  <si>
    <t>Guideline Rate</t>
  </si>
  <si>
    <t>13.06.2017</t>
  </si>
  <si>
    <t>BU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</si>
</sst>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  <font>
      <sz val="9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43" fontId="0" fillId="0" borderId="0" xfId="1" applyFont="1"/>
    <xf numFmtId="0" fontId="2" fillId="0" borderId="1" xfId="0" applyFont="1" applyBorder="1"/>
    <xf numFmtId="43" fontId="3" fillId="0" borderId="1" xfId="1" applyFont="1" applyFill="1" applyBorder="1"/>
    <xf numFmtId="0" fontId="2" fillId="0" borderId="1" xfId="0" applyFont="1" applyBorder="1" applyAlignment="1">
      <alignment wrapText="1"/>
    </xf>
    <xf numFmtId="0" fontId="3" fillId="0" borderId="1" xfId="0" applyFont="1" applyBorder="1"/>
    <xf numFmtId="10" fontId="3" fillId="0" borderId="1" xfId="0" applyNumberFormat="1" applyFont="1" applyBorder="1"/>
    <xf numFmtId="0" fontId="2" fillId="2" borderId="1" xfId="0" applyFont="1" applyFill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2" fillId="0" borderId="1" xfId="0" applyFont="1" applyFill="1" applyBorder="1"/>
    <xf numFmtId="43" fontId="3" fillId="0" borderId="1" xfId="0" applyNumberFormat="1" applyFont="1" applyFill="1" applyBorder="1"/>
    <xf numFmtId="0" fontId="3" fillId="0" borderId="1" xfId="0" applyFont="1" applyFill="1" applyBorder="1"/>
    <xf numFmtId="0" fontId="2" fillId="0" borderId="2" xfId="0" applyFont="1" applyFill="1" applyBorder="1"/>
    <xf numFmtId="43" fontId="2" fillId="0" borderId="0" xfId="1" applyFont="1" applyFill="1"/>
    <xf numFmtId="0" fontId="4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600336</xdr:colOff>
      <xdr:row>37</xdr:row>
      <xdr:rowOff>153405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22122" cy="720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20</xdr:col>
      <xdr:colOff>392175</xdr:colOff>
      <xdr:row>80</xdr:row>
      <xdr:rowOff>181957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11822175" cy="70399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22</xdr:col>
      <xdr:colOff>420913</xdr:colOff>
      <xdr:row>125</xdr:row>
      <xdr:rowOff>77168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954500"/>
          <a:ext cx="12993913" cy="69351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22</xdr:col>
      <xdr:colOff>363755</xdr:colOff>
      <xdr:row>169</xdr:row>
      <xdr:rowOff>181984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146000"/>
          <a:ext cx="12936755" cy="72304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23</xdr:col>
      <xdr:colOff>430440</xdr:colOff>
      <xdr:row>216</xdr:row>
      <xdr:rowOff>77141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0" y="34480500"/>
          <a:ext cx="13003440" cy="67446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"/>
  <sheetViews>
    <sheetView tabSelected="1" workbookViewId="0">
      <selection activeCell="Q15" sqref="Q15"/>
    </sheetView>
  </sheetViews>
  <sheetFormatPr defaultRowHeight="15" x14ac:dyDescent="0.25"/>
  <cols>
    <col min="1" max="1" width="14.7109375" bestFit="1" customWidth="1"/>
    <col min="9" max="10" width="14.28515625" bestFit="1" customWidth="1"/>
    <col min="14" max="14" width="19.5703125" bestFit="1" customWidth="1"/>
    <col min="15" max="15" width="13.7109375" bestFit="1" customWidth="1"/>
  </cols>
  <sheetData>
    <row r="1" spans="1:19" ht="16.5" x14ac:dyDescent="0.3">
      <c r="A1" t="s">
        <v>0</v>
      </c>
      <c r="N1" s="2" t="s">
        <v>14</v>
      </c>
      <c r="O1" s="3">
        <v>26000</v>
      </c>
      <c r="R1">
        <v>30250</v>
      </c>
      <c r="S1">
        <v>2023</v>
      </c>
    </row>
    <row r="2" spans="1:19" ht="82.5" x14ac:dyDescent="0.3">
      <c r="A2">
        <v>22000</v>
      </c>
      <c r="I2" s="1">
        <v>886</v>
      </c>
      <c r="J2" s="1">
        <v>886</v>
      </c>
      <c r="N2" s="4" t="s">
        <v>15</v>
      </c>
      <c r="O2" s="3">
        <v>3000</v>
      </c>
      <c r="R2">
        <f>R1/100*110</f>
        <v>33275</v>
      </c>
      <c r="S2">
        <v>2011</v>
      </c>
    </row>
    <row r="3" spans="1:19" ht="16.5" x14ac:dyDescent="0.3">
      <c r="A3">
        <v>27000</v>
      </c>
      <c r="I3" s="1">
        <v>23000</v>
      </c>
      <c r="J3" s="1">
        <v>24000</v>
      </c>
      <c r="N3" s="2" t="s">
        <v>16</v>
      </c>
      <c r="O3" s="3">
        <f>O1-O2</f>
        <v>23000</v>
      </c>
      <c r="R3">
        <f>R2/10.764</f>
        <v>3091.32292827945</v>
      </c>
      <c r="S3">
        <f>S1-S2</f>
        <v>12</v>
      </c>
    </row>
    <row r="4" spans="1:19" ht="16.5" x14ac:dyDescent="0.3">
      <c r="A4" t="s">
        <v>1</v>
      </c>
      <c r="I4" s="1">
        <f>I3*I2</f>
        <v>20378000</v>
      </c>
      <c r="J4" s="1">
        <f>J3*J2</f>
        <v>21264000</v>
      </c>
      <c r="N4" s="2" t="s">
        <v>17</v>
      </c>
      <c r="O4" s="3">
        <f>O2*1</f>
        <v>3000</v>
      </c>
    </row>
    <row r="5" spans="1:19" ht="16.5" x14ac:dyDescent="0.3">
      <c r="N5" s="2" t="s">
        <v>18</v>
      </c>
      <c r="O5" s="5">
        <v>12</v>
      </c>
    </row>
    <row r="6" spans="1:19" ht="16.5" x14ac:dyDescent="0.3">
      <c r="N6" s="2" t="s">
        <v>19</v>
      </c>
      <c r="O6" s="5">
        <f>O7-O5</f>
        <v>48</v>
      </c>
    </row>
    <row r="7" spans="1:19" ht="16.5" x14ac:dyDescent="0.3">
      <c r="N7" s="2" t="s">
        <v>20</v>
      </c>
      <c r="O7" s="5">
        <v>60</v>
      </c>
    </row>
    <row r="8" spans="1:19" ht="49.5" x14ac:dyDescent="0.3">
      <c r="A8" t="s">
        <v>2</v>
      </c>
      <c r="B8">
        <v>2012</v>
      </c>
      <c r="N8" s="4" t="s">
        <v>21</v>
      </c>
      <c r="O8" s="5">
        <f>90*O5/O7</f>
        <v>18</v>
      </c>
    </row>
    <row r="9" spans="1:19" ht="16.5" x14ac:dyDescent="0.3">
      <c r="N9" s="2"/>
      <c r="O9" s="6">
        <f>O8%</f>
        <v>0.18</v>
      </c>
    </row>
    <row r="10" spans="1:19" ht="16.5" x14ac:dyDescent="0.3">
      <c r="A10" t="s">
        <v>3</v>
      </c>
      <c r="N10" s="2" t="s">
        <v>22</v>
      </c>
      <c r="O10" s="3">
        <f>O4*O9</f>
        <v>540</v>
      </c>
    </row>
    <row r="11" spans="1:19" ht="16.5" x14ac:dyDescent="0.3">
      <c r="A11" t="s">
        <v>4</v>
      </c>
      <c r="B11">
        <v>855</v>
      </c>
      <c r="I11">
        <v>886</v>
      </c>
      <c r="J11">
        <v>25000</v>
      </c>
      <c r="K11">
        <f>J11*I11</f>
        <v>22150000</v>
      </c>
      <c r="N11" s="2" t="s">
        <v>23</v>
      </c>
      <c r="O11" s="3">
        <f>O4-O10</f>
        <v>2460</v>
      </c>
    </row>
    <row r="12" spans="1:19" ht="16.5" x14ac:dyDescent="0.3">
      <c r="A12" t="s">
        <v>5</v>
      </c>
      <c r="B12">
        <v>31</v>
      </c>
      <c r="I12">
        <f>I11*1.2</f>
        <v>1063.2</v>
      </c>
      <c r="K12">
        <f>K11/834</f>
        <v>26558.752997601918</v>
      </c>
      <c r="N12" s="2" t="s">
        <v>16</v>
      </c>
      <c r="O12" s="3">
        <f>O3</f>
        <v>23000</v>
      </c>
    </row>
    <row r="13" spans="1:19" ht="16.5" x14ac:dyDescent="0.3">
      <c r="B13">
        <f>SUM(B11:B12)</f>
        <v>886</v>
      </c>
      <c r="I13">
        <f>I12*1.3</f>
        <v>1382.16</v>
      </c>
      <c r="N13" s="2" t="s">
        <v>24</v>
      </c>
      <c r="O13" s="3">
        <f>O12+O11</f>
        <v>25460</v>
      </c>
    </row>
    <row r="14" spans="1:19" ht="16.5" x14ac:dyDescent="0.3">
      <c r="I14">
        <v>16000</v>
      </c>
      <c r="N14" s="2"/>
      <c r="O14" s="5"/>
    </row>
    <row r="15" spans="1:19" ht="16.5" x14ac:dyDescent="0.3">
      <c r="I15">
        <f>I14*I13</f>
        <v>22114560</v>
      </c>
      <c r="J15">
        <f>I15/886</f>
        <v>24960</v>
      </c>
      <c r="N15" s="7" t="s">
        <v>25</v>
      </c>
      <c r="O15" s="8">
        <v>834</v>
      </c>
      <c r="P15">
        <f>O15*1.2</f>
        <v>1000.8</v>
      </c>
      <c r="Q15">
        <v>1001</v>
      </c>
    </row>
    <row r="16" spans="1:19" ht="16.5" x14ac:dyDescent="0.3">
      <c r="A16" t="s">
        <v>6</v>
      </c>
      <c r="N16" s="7" t="s">
        <v>26</v>
      </c>
      <c r="O16" s="9">
        <f>O13*O15</f>
        <v>21233640</v>
      </c>
    </row>
    <row r="17" spans="1:15" ht="16.5" x14ac:dyDescent="0.3">
      <c r="A17" t="s">
        <v>7</v>
      </c>
      <c r="B17" t="s">
        <v>8</v>
      </c>
      <c r="C17" t="s">
        <v>9</v>
      </c>
      <c r="D17" t="s">
        <v>10</v>
      </c>
      <c r="E17" t="s">
        <v>11</v>
      </c>
      <c r="F17" t="s">
        <v>12</v>
      </c>
      <c r="G17" t="s">
        <v>13</v>
      </c>
      <c r="N17" s="10" t="s">
        <v>27</v>
      </c>
      <c r="O17" s="11">
        <f>O16*90%</f>
        <v>19110276</v>
      </c>
    </row>
    <row r="18" spans="1:15" ht="16.5" x14ac:dyDescent="0.3">
      <c r="A18">
        <v>752</v>
      </c>
      <c r="D18">
        <v>18000000</v>
      </c>
      <c r="E18">
        <f>D18/A18</f>
        <v>23936.170212765959</v>
      </c>
      <c r="N18" s="10" t="s">
        <v>28</v>
      </c>
      <c r="O18" s="11">
        <f>O16*80%</f>
        <v>16986912</v>
      </c>
    </row>
    <row r="19" spans="1:15" ht="16.5" x14ac:dyDescent="0.3">
      <c r="A19">
        <v>752</v>
      </c>
      <c r="D19">
        <v>18500000</v>
      </c>
      <c r="E19">
        <f t="shared" ref="E19:E26" si="0">D19/A19</f>
        <v>24601.063829787236</v>
      </c>
      <c r="N19" s="10" t="s">
        <v>29</v>
      </c>
      <c r="O19" s="11">
        <f>Q15*O2</f>
        <v>3003000</v>
      </c>
    </row>
    <row r="20" spans="1:15" ht="16.5" x14ac:dyDescent="0.3">
      <c r="A20">
        <v>900</v>
      </c>
      <c r="D20">
        <v>22500000</v>
      </c>
      <c r="E20">
        <f t="shared" si="0"/>
        <v>25000</v>
      </c>
      <c r="N20" s="12" t="s">
        <v>30</v>
      </c>
      <c r="O20" s="11">
        <f>O16*0.025/12</f>
        <v>44236.75</v>
      </c>
    </row>
    <row r="21" spans="1:15" ht="16.5" x14ac:dyDescent="0.3">
      <c r="A21">
        <v>705</v>
      </c>
      <c r="D21">
        <v>17000000</v>
      </c>
      <c r="E21">
        <f t="shared" si="0"/>
        <v>24113.475177304965</v>
      </c>
      <c r="N21" s="13" t="s">
        <v>31</v>
      </c>
      <c r="O21" s="14"/>
    </row>
    <row r="22" spans="1:15" x14ac:dyDescent="0.25">
      <c r="A22">
        <v>970</v>
      </c>
      <c r="D22">
        <v>22500000</v>
      </c>
      <c r="E22">
        <f t="shared" si="0"/>
        <v>23195.876288659794</v>
      </c>
    </row>
    <row r="23" spans="1:15" x14ac:dyDescent="0.25">
      <c r="A23">
        <v>981</v>
      </c>
      <c r="D23">
        <v>21400000</v>
      </c>
      <c r="E23">
        <f t="shared" si="0"/>
        <v>21814.4750254842</v>
      </c>
    </row>
    <row r="24" spans="1:15" x14ac:dyDescent="0.25">
      <c r="E24" t="e">
        <f t="shared" si="0"/>
        <v>#DIV/0!</v>
      </c>
    </row>
    <row r="25" spans="1:15" x14ac:dyDescent="0.25">
      <c r="E25" t="e">
        <f t="shared" si="0"/>
        <v>#DIV/0!</v>
      </c>
    </row>
    <row r="26" spans="1:15" x14ac:dyDescent="0.25">
      <c r="E26" t="e">
        <f t="shared" si="0"/>
        <v>#DIV/0!</v>
      </c>
    </row>
    <row r="29" spans="1:15" x14ac:dyDescent="0.25">
      <c r="A29">
        <v>19500000</v>
      </c>
    </row>
    <row r="30" spans="1:15" x14ac:dyDescent="0.25">
      <c r="A30" t="s">
        <v>32</v>
      </c>
    </row>
    <row r="32" spans="1:15" x14ac:dyDescent="0.25">
      <c r="A32" t="s">
        <v>33</v>
      </c>
      <c r="B32">
        <v>92.98</v>
      </c>
      <c r="E32">
        <v>834</v>
      </c>
    </row>
    <row r="33" spans="1:5" x14ac:dyDescent="0.25">
      <c r="B33">
        <f>B32*10.764</f>
        <v>1000.83672</v>
      </c>
      <c r="E33">
        <f>E32*1.2</f>
        <v>1000.8</v>
      </c>
    </row>
    <row r="36" spans="1:5" x14ac:dyDescent="0.25">
      <c r="A36" t="s">
        <v>4</v>
      </c>
      <c r="B36">
        <v>77.48</v>
      </c>
    </row>
    <row r="37" spans="1:5" x14ac:dyDescent="0.25">
      <c r="B37">
        <f>B36*10.764</f>
        <v>833.99472000000003</v>
      </c>
    </row>
    <row r="38" spans="1:5" x14ac:dyDescent="0.25">
      <c r="B38">
        <v>834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0" zoomScaleNormal="10" workbookViewId="0">
      <selection activeCell="B182" sqref="B182"/>
    </sheetView>
  </sheetViews>
  <sheetFormatPr defaultRowHeight="15" x14ac:dyDescent="0.25"/>
  <sheetData>
    <row r="1" spans="1:1" x14ac:dyDescent="0.25">
      <c r="A1" s="15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2023-08-25T05:18:23Z</dcterms:modified>
</cp:coreProperties>
</file>