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Anchal Mittal\"/>
    </mc:Choice>
  </mc:AlternateContent>
  <xr:revisionPtr revIDLastSave="0" documentId="13_ncr:1_{A146D3EE-1F28-48C9-8C8F-41A060EA4EF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23" l="1"/>
  <c r="C25" i="23"/>
  <c r="C4" i="25"/>
  <c r="H29" i="4"/>
  <c r="F84" i="23"/>
  <c r="F23" i="23"/>
  <c r="F7" i="23"/>
  <c r="F10" i="23" s="1"/>
  <c r="F11" i="23" s="1"/>
  <c r="F6" i="23"/>
  <c r="F5" i="23"/>
  <c r="F14" i="23" s="1"/>
  <c r="Q12" i="4"/>
  <c r="Q11" i="4"/>
  <c r="B10" i="4"/>
  <c r="C10" i="4" s="1"/>
  <c r="Q9" i="4"/>
  <c r="Q8" i="4"/>
  <c r="E31" i="4"/>
  <c r="Q7" i="4"/>
  <c r="Q6" i="4"/>
  <c r="Q5" i="4"/>
  <c r="Q4" i="4"/>
  <c r="Q2" i="4"/>
  <c r="G31" i="4"/>
  <c r="G33" i="4" s="1"/>
  <c r="G28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G15" i="4" l="1"/>
  <c r="F14" i="4"/>
  <c r="F8" i="23"/>
  <c r="F12" i="23"/>
  <c r="F13" i="23" s="1"/>
  <c r="F16" i="23" s="1"/>
  <c r="F19" i="23" s="1"/>
  <c r="H12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F22" i="23" l="1"/>
  <c r="C9" i="25"/>
  <c r="E9" i="25" s="1"/>
  <c r="F20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2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<sst xmlns="http://schemas.openxmlformats.org/spreadsheetml/2006/main" count="147" uniqueCount="99">
  <si>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</si>
  <si>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</si>
  <si>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</si>
  <si>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</si>
  <si>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</si>
  <si>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</si>
  <si>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</si>
  <si>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</si>
  <si>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</si>
  <si>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</si>
  <si>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</si>
  <si>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</si>
  <si>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</si>
  <si>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</si>
  <si>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</si>
  <si>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</si>
  <si>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</si>
  <si>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</si>
  <si>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</si>
  <si>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</si>
  <si>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</si>
  <si>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</si>
  <si>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</si>
  <si>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</si>
  <si>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</si>
  <si>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</si>
  <si>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</si>
  <si>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</si>
  <si>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</si>
  <si>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</si>
  <si>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</si>
  <si>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</si>
  <si>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</si>
  <si>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</si>
  <si>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</si>
  <si>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</si>
  <si>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</si>
  <si>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</si>
  <si>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</si>
  <si>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</si>
  <si>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</si>
  <si>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</si>
  <si>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</si>
  <si>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</si>
  <si>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</si>
  <si>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</si>
  <si>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</si>
  <si>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</si>
  <si>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</si>
  <si>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</si>
  <si>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</si>
  <si>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</si>
  <si>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</si>
  <si>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</si>
  <si>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</si>
  <si>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</si>
  <si>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</si>
  <si>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</si>
  <si>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</si>
  <si>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</si>
  <si>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</si>
  <si>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</si>
  <si>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</si>
  <si>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</si>
  <si>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</si>
  <si>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</si>
  <si>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</si>
  <si>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</si>
  <si>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</si>
  <si>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</si>
  <si>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</si>
  <si>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</si>
  <si>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</si>
  <si>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</si>
  <si>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</si>
  <si>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</si>
  <si>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</si>
  <si>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</si>
  <si>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</si>
  <si>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</si>
  <si>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</si>
  <si>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</si>
  <si>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</si>
  <si>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ACA</t>
  </si>
  <si>
    <t>BALC</t>
  </si>
  <si>
    <t>TACA</t>
  </si>
  <si>
    <t>IGR-07.02.23</t>
  </si>
  <si>
    <t>IGR-14.02.23</t>
  </si>
  <si>
    <t>IGR-23.02.23</t>
  </si>
  <si>
    <t>IGR-01.02.23</t>
  </si>
  <si>
    <t>IGR-08.02.23</t>
  </si>
  <si>
    <t>Cost Sheet</t>
  </si>
  <si>
    <t>IGR-19.06.23</t>
  </si>
  <si>
    <t>IGR-22.05.23</t>
  </si>
  <si>
    <t>IGR-17.05.23</t>
  </si>
  <si>
    <t>IGR-25.05.23</t>
  </si>
  <si>
    <t>IGR-07.06.23</t>
  </si>
  <si>
    <t>Vastukala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</si>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</sst>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A82B4-A15E-1553-5EE7-85D8E9EC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FA7C6-A66F-4583-0975-B4A556D8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0A8439-BAC8-AA4F-533B-97CDFB3E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3A2B2-8B94-17E0-664D-6EB31CD06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5927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326278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6C3A3-8050-FC36-C747-480835A6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95078" cy="88785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335804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96A91-1F6C-ED55-B058-4421BFAC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04604" cy="8859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97050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F6926D-85E0-252B-1C73-A294CCE1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8650" cy="868801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8BB3A-C8EC-CE19-7434-807D3D1B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5260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446AE-1F3D-85A4-BAC2-CFD9DE26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D78B0-A765-ABB9-2CF8-03E096F6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E5C99-5F52-0C98-FD2E-38C60C8B9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3DB34-1335-4FF7-44D6-3A905DEC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E996C-F102-E649-639F-FC1139E1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A8932-360A-6F35-A1CE-C776E131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929F85-D3C5-032E-833C-2182A770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A53118-3B14-68FD-FE9D-E3C443C7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01BC7-5970-E76B-2502-EE0AA806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5" sqref="L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75</v>
      </c>
      <c r="C3" s="53">
        <v>230210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81</v>
      </c>
      <c r="C4" s="53">
        <f>C3*10%</f>
        <v>23021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76</v>
      </c>
      <c r="C5" s="58">
        <f>C3+C4</f>
        <v>253231</v>
      </c>
      <c r="D5" s="59" t="s">
        <v>62</v>
      </c>
      <c r="E5" s="60">
        <f>C5/10.764</f>
        <v>23525.733927907844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77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78</v>
      </c>
      <c r="C7" s="53">
        <f>C5-C6</f>
        <v>223831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79</v>
      </c>
      <c r="C8" s="53">
        <f>C7*D13%</f>
        <v>223831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80</v>
      </c>
      <c r="C9" s="58">
        <f>C6+C8</f>
        <v>253231</v>
      </c>
      <c r="D9" s="59" t="s">
        <v>62</v>
      </c>
      <c r="E9" s="60">
        <f>C9/10.764</f>
        <v>23525.733927907844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2732-1380-45BC-993A-5983F445994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BC3DD-2AC7-4C49-B9DE-0AE153506D1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0B4EA-AF82-4ADC-AD87-2F99DCA548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0FDB-A97C-4B27-8674-C0A5162503D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E484D-23B6-46F4-BB40-2C2708187BB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E995B-E4C1-44CE-9334-C60055E886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FC802-D640-4D06-9E30-2FF195CF2F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 t="s">
        <v>97</v>
      </c>
      <c r="D2" s="17"/>
      <c r="F2" s="16" t="s">
        <v>98</v>
      </c>
      <c r="G2" s="17"/>
    </row>
    <row r="3" spans="1:8" x14ac:dyDescent="0.25">
      <c r="A3" s="15" t="s">
        <v>13</v>
      </c>
      <c r="B3" s="18"/>
      <c r="C3" s="19">
        <v>66000</v>
      </c>
      <c r="D3" s="22" t="s">
        <v>74</v>
      </c>
      <c r="E3" s="6" t="s">
        <v>83</v>
      </c>
      <c r="F3" s="19">
        <v>66500</v>
      </c>
      <c r="G3" s="22" t="s">
        <v>74</v>
      </c>
      <c r="H3" s="6" t="s">
        <v>83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63000</v>
      </c>
      <c r="D5" s="22"/>
      <c r="F5" s="19">
        <f>F3-F4</f>
        <v>63500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2023</v>
      </c>
      <c r="F7" s="24">
        <f>G7-G8</f>
        <v>0</v>
      </c>
      <c r="G7" s="24">
        <v>2023</v>
      </c>
    </row>
    <row r="8" spans="1:8" x14ac:dyDescent="0.25">
      <c r="A8" s="15" t="s">
        <v>18</v>
      </c>
      <c r="B8" s="23"/>
      <c r="C8" s="24">
        <f>C9-C7</f>
        <v>60</v>
      </c>
      <c r="D8" s="24">
        <v>2023</v>
      </c>
      <c r="F8" s="24">
        <f>F9-F7</f>
        <v>60</v>
      </c>
      <c r="G8" s="24">
        <v>2023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63000</v>
      </c>
      <c r="D14" s="22"/>
      <c r="F14" s="19">
        <f>F5</f>
        <v>63500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66000</v>
      </c>
      <c r="D16" s="22"/>
      <c r="F16" s="20">
        <f>F14+F13</f>
        <v>66500</v>
      </c>
      <c r="G16" s="22"/>
    </row>
    <row r="17" spans="1:8" x14ac:dyDescent="0.25">
      <c r="B17" s="23"/>
      <c r="C17" s="24" t="s">
        <v>97</v>
      </c>
      <c r="D17" s="24"/>
      <c r="F17" s="24" t="s">
        <v>98</v>
      </c>
      <c r="G17" s="24"/>
    </row>
    <row r="18" spans="1:8" x14ac:dyDescent="0.25">
      <c r="A18" s="72" t="str">
        <f>E3</f>
        <v>ACA</v>
      </c>
      <c r="B18" s="7"/>
      <c r="C18" s="29">
        <v>2889</v>
      </c>
      <c r="D18" s="24"/>
      <c r="F18" s="29">
        <v>2889</v>
      </c>
      <c r="G18" s="24"/>
    </row>
    <row r="19" spans="1:8" x14ac:dyDescent="0.25">
      <c r="A19" s="15" t="s">
        <v>73</v>
      </c>
      <c r="B19" s="6"/>
      <c r="C19" s="30">
        <f>C18*C16</f>
        <v>190674000</v>
      </c>
      <c r="D19" s="31"/>
      <c r="E19" s="66"/>
      <c r="F19" s="30">
        <f>F18*F16</f>
        <v>192118500</v>
      </c>
      <c r="G19" s="31"/>
      <c r="H19" s="66"/>
    </row>
    <row r="20" spans="1:8" x14ac:dyDescent="0.25">
      <c r="A20" s="15" t="s">
        <v>24</v>
      </c>
      <c r="C20" s="32">
        <f>C19*90%</f>
        <v>171606600</v>
      </c>
      <c r="D20" s="30"/>
      <c r="F20" s="32">
        <f>F19*90%</f>
        <v>172906650</v>
      </c>
      <c r="G20" s="30"/>
    </row>
    <row r="21" spans="1:8" x14ac:dyDescent="0.25">
      <c r="A21" s="15" t="s">
        <v>25</v>
      </c>
      <c r="C21" s="32">
        <f>C19*80%</f>
        <v>152539200</v>
      </c>
      <c r="D21" s="32"/>
      <c r="F21" s="32">
        <f>F19*80%</f>
        <v>153694800</v>
      </c>
      <c r="G21" s="32"/>
    </row>
    <row r="22" spans="1:8" x14ac:dyDescent="0.25">
      <c r="A22" s="36" t="s">
        <v>28</v>
      </c>
      <c r="B22" s="16"/>
      <c r="C22" s="32">
        <f>C19*0.03/12</f>
        <v>476685</v>
      </c>
      <c r="D22" s="32"/>
      <c r="F22" s="32">
        <f>F19*0.03/12</f>
        <v>480296.25</v>
      </c>
      <c r="G22" s="32"/>
    </row>
    <row r="23" spans="1:8" x14ac:dyDescent="0.25">
      <c r="A23" s="33" t="s">
        <v>26</v>
      </c>
      <c r="B23" s="34"/>
      <c r="C23" s="35">
        <f>C4*C18</f>
        <v>8667000</v>
      </c>
      <c r="D23" s="35"/>
      <c r="F23" s="35">
        <f>F4*F18</f>
        <v>8667000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C19*0.033/12</f>
        <v>524353.5</v>
      </c>
      <c r="D25" s="32"/>
      <c r="F25" s="32">
        <f>F19*0.033/12</f>
        <v>528325.875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1741</v>
      </c>
      <c r="C2" s="4">
        <f t="shared" ref="C2:C16" si="1">B2*1.2</f>
        <v>2089.1999999999998</v>
      </c>
      <c r="D2" s="4">
        <f t="shared" ref="D2:D16" si="2">C2*1.2</f>
        <v>2507.0399999999995</v>
      </c>
      <c r="E2" s="5">
        <f t="shared" ref="E2:E16" si="3">R2</f>
        <v>107906838</v>
      </c>
      <c r="F2" s="76">
        <f t="shared" ref="F2:F15" si="4">ROUND((E2/B2),0)</f>
        <v>61980</v>
      </c>
      <c r="G2" s="76">
        <f t="shared" ref="G2:G15" si="5">ROUND((E2/C2),0)</f>
        <v>51650</v>
      </c>
      <c r="H2" s="76">
        <f t="shared" ref="H2:H15" si="6">ROUND((E2/D2),0)</f>
        <v>43042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f>1669+72</f>
        <v>1741</v>
      </c>
      <c r="R2" s="78">
        <v>107906838</v>
      </c>
      <c r="S2" s="78" t="s">
        <v>86</v>
      </c>
    </row>
    <row r="3" spans="1:19" x14ac:dyDescent="0.25">
      <c r="A3" s="4">
        <v>2</v>
      </c>
      <c r="B3" s="4">
        <f t="shared" si="0"/>
        <v>2364</v>
      </c>
      <c r="C3" s="4">
        <f t="shared" si="1"/>
        <v>2836.7999999999997</v>
      </c>
      <c r="D3" s="4">
        <f t="shared" si="2"/>
        <v>3404.1599999999994</v>
      </c>
      <c r="E3" s="5">
        <f t="shared" si="3"/>
        <v>153631343</v>
      </c>
      <c r="F3" s="73">
        <f t="shared" si="4"/>
        <v>64988</v>
      </c>
      <c r="G3" s="73">
        <f t="shared" si="5"/>
        <v>54157</v>
      </c>
      <c r="H3" s="73">
        <f t="shared" si="6"/>
        <v>45130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2364</v>
      </c>
      <c r="R3" s="74">
        <v>153631343</v>
      </c>
      <c r="S3" s="74" t="s">
        <v>87</v>
      </c>
    </row>
    <row r="4" spans="1:19" x14ac:dyDescent="0.25">
      <c r="A4" s="4">
        <v>3</v>
      </c>
      <c r="B4" s="4">
        <f t="shared" si="0"/>
        <v>3090</v>
      </c>
      <c r="C4" s="4">
        <f t="shared" si="1"/>
        <v>3708</v>
      </c>
      <c r="D4" s="4">
        <f t="shared" si="2"/>
        <v>4449.5999999999995</v>
      </c>
      <c r="E4" s="5">
        <f t="shared" si="3"/>
        <v>200823410</v>
      </c>
      <c r="F4" s="76">
        <f t="shared" si="4"/>
        <v>64991</v>
      </c>
      <c r="G4" s="76">
        <f t="shared" si="5"/>
        <v>54159</v>
      </c>
      <c r="H4" s="76">
        <f t="shared" si="6"/>
        <v>45133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f>2873+217</f>
        <v>3090</v>
      </c>
      <c r="R4" s="78">
        <v>200823410</v>
      </c>
      <c r="S4" s="78" t="s">
        <v>88</v>
      </c>
    </row>
    <row r="5" spans="1:19" x14ac:dyDescent="0.25">
      <c r="A5" s="4">
        <v>4</v>
      </c>
      <c r="B5" s="4">
        <f t="shared" si="0"/>
        <v>1741</v>
      </c>
      <c r="C5" s="4">
        <f t="shared" si="1"/>
        <v>2089.1999999999998</v>
      </c>
      <c r="D5" s="4">
        <f t="shared" si="2"/>
        <v>2507.0399999999995</v>
      </c>
      <c r="E5" s="5">
        <f t="shared" si="3"/>
        <v>113128025</v>
      </c>
      <c r="F5" s="79">
        <f t="shared" si="4"/>
        <v>64979</v>
      </c>
      <c r="G5" s="79">
        <f t="shared" si="5"/>
        <v>54149</v>
      </c>
      <c r="H5" s="79">
        <f t="shared" si="6"/>
        <v>45124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f>1669+72</f>
        <v>1741</v>
      </c>
      <c r="R5" s="81">
        <v>113128025</v>
      </c>
      <c r="S5" s="81" t="s">
        <v>89</v>
      </c>
    </row>
    <row r="6" spans="1:19" x14ac:dyDescent="0.25">
      <c r="A6" s="4">
        <v>5</v>
      </c>
      <c r="B6" s="4">
        <f t="shared" si="0"/>
        <v>3090</v>
      </c>
      <c r="C6" s="4">
        <f t="shared" si="1"/>
        <v>3708</v>
      </c>
      <c r="D6" s="4">
        <f t="shared" si="2"/>
        <v>4449.5999999999995</v>
      </c>
      <c r="E6" s="5">
        <f t="shared" si="3"/>
        <v>202213726</v>
      </c>
      <c r="F6" s="73">
        <f t="shared" si="4"/>
        <v>65441</v>
      </c>
      <c r="G6" s="73">
        <f t="shared" si="5"/>
        <v>54534</v>
      </c>
      <c r="H6" s="73">
        <f t="shared" si="6"/>
        <v>45445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217+2873</f>
        <v>3090</v>
      </c>
      <c r="R6" s="74">
        <v>202213726</v>
      </c>
      <c r="S6" s="74" t="s">
        <v>90</v>
      </c>
    </row>
    <row r="7" spans="1:19" x14ac:dyDescent="0.25">
      <c r="A7" s="4">
        <v>6</v>
      </c>
      <c r="B7" s="4">
        <f t="shared" si="0"/>
        <v>3090</v>
      </c>
      <c r="C7" s="4">
        <f t="shared" si="1"/>
        <v>3708</v>
      </c>
      <c r="D7" s="4">
        <f t="shared" si="2"/>
        <v>4449.5999999999995</v>
      </c>
      <c r="E7" s="5">
        <f t="shared" si="3"/>
        <v>200823410</v>
      </c>
      <c r="F7" s="76">
        <f t="shared" si="4"/>
        <v>64991</v>
      </c>
      <c r="G7" s="76">
        <f t="shared" si="5"/>
        <v>54159</v>
      </c>
      <c r="H7" s="76">
        <f t="shared" si="6"/>
        <v>45133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f>217+2873</f>
        <v>3090</v>
      </c>
      <c r="R7" s="78">
        <v>200823410</v>
      </c>
      <c r="S7" s="78" t="s">
        <v>87</v>
      </c>
    </row>
    <row r="8" spans="1:19" x14ac:dyDescent="0.25">
      <c r="A8" s="4">
        <v>7</v>
      </c>
      <c r="B8" s="4">
        <f t="shared" si="0"/>
        <v>1741</v>
      </c>
      <c r="C8" s="4">
        <f t="shared" si="1"/>
        <v>2089.1999999999998</v>
      </c>
      <c r="D8" s="4">
        <f t="shared" si="2"/>
        <v>2507.0399999999995</v>
      </c>
      <c r="E8" s="5">
        <f t="shared" si="3"/>
        <v>119659569</v>
      </c>
      <c r="F8" s="76">
        <f t="shared" si="4"/>
        <v>68730</v>
      </c>
      <c r="G8" s="76">
        <f t="shared" si="5"/>
        <v>57275</v>
      </c>
      <c r="H8" s="76">
        <f t="shared" si="6"/>
        <v>47729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si="9"/>
        <v>0</v>
      </c>
      <c r="Q8" s="77">
        <f>1669+72</f>
        <v>1741</v>
      </c>
      <c r="R8" s="78">
        <v>119659569</v>
      </c>
      <c r="S8" s="78" t="s">
        <v>92</v>
      </c>
    </row>
    <row r="9" spans="1:19" x14ac:dyDescent="0.25">
      <c r="A9" s="4">
        <v>8</v>
      </c>
      <c r="B9" s="4">
        <f t="shared" si="0"/>
        <v>1741</v>
      </c>
      <c r="C9" s="4">
        <f t="shared" si="1"/>
        <v>2089.1999999999998</v>
      </c>
      <c r="D9" s="4">
        <f t="shared" si="2"/>
        <v>2507.0399999999995</v>
      </c>
      <c r="E9" s="5">
        <f t="shared" si="3"/>
        <v>120846000</v>
      </c>
      <c r="F9" s="76">
        <f t="shared" si="4"/>
        <v>69412</v>
      </c>
      <c r="G9" s="76">
        <f t="shared" si="5"/>
        <v>57843</v>
      </c>
      <c r="H9" s="76">
        <f t="shared" si="6"/>
        <v>48203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f>1669+72</f>
        <v>1741</v>
      </c>
      <c r="R9" s="78">
        <v>120846000</v>
      </c>
      <c r="S9" s="78" t="s">
        <v>93</v>
      </c>
    </row>
    <row r="10" spans="1:19" x14ac:dyDescent="0.25">
      <c r="A10" s="4">
        <v>9</v>
      </c>
      <c r="B10" s="4">
        <f t="shared" si="0"/>
        <v>1741</v>
      </c>
      <c r="C10" s="4">
        <f t="shared" si="1"/>
        <v>2089.1999999999998</v>
      </c>
      <c r="D10" s="4">
        <f t="shared" si="2"/>
        <v>2507.0399999999995</v>
      </c>
      <c r="E10" s="5">
        <f t="shared" si="3"/>
        <v>140813328</v>
      </c>
      <c r="F10" s="76">
        <f t="shared" si="4"/>
        <v>80881</v>
      </c>
      <c r="G10" s="76">
        <f t="shared" si="5"/>
        <v>67401</v>
      </c>
      <c r="H10" s="76">
        <f t="shared" si="6"/>
        <v>56167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1741</v>
      </c>
      <c r="R10" s="78">
        <v>140813328</v>
      </c>
      <c r="S10" s="78" t="s">
        <v>94</v>
      </c>
    </row>
    <row r="11" spans="1:19" x14ac:dyDescent="0.25">
      <c r="A11" s="4">
        <v>10</v>
      </c>
      <c r="B11" s="4">
        <f t="shared" si="0"/>
        <v>2259.1483199999998</v>
      </c>
      <c r="C11" s="4">
        <f t="shared" si="1"/>
        <v>2710.9779839999997</v>
      </c>
      <c r="D11" s="4">
        <f t="shared" si="2"/>
        <v>3253.1735807999994</v>
      </c>
      <c r="E11" s="5">
        <f t="shared" si="3"/>
        <v>136051238</v>
      </c>
      <c r="F11" s="76">
        <f t="shared" si="4"/>
        <v>60222</v>
      </c>
      <c r="G11" s="76">
        <f t="shared" si="5"/>
        <v>50185</v>
      </c>
      <c r="H11" s="76">
        <f t="shared" si="6"/>
        <v>41821</v>
      </c>
      <c r="I11" s="76">
        <f t="shared" si="7"/>
        <v>0</v>
      </c>
      <c r="J11" s="76">
        <f t="shared" si="8"/>
        <v>0</v>
      </c>
      <c r="K11" s="77"/>
      <c r="L11" s="77"/>
      <c r="M11" s="77"/>
      <c r="N11" s="77"/>
      <c r="O11" s="77">
        <v>0</v>
      </c>
      <c r="P11" s="77">
        <f t="shared" ref="P11:P15" si="10">O11/1.2</f>
        <v>0</v>
      </c>
      <c r="Q11" s="77">
        <f>209.88*10.764</f>
        <v>2259.1483199999998</v>
      </c>
      <c r="R11" s="78">
        <v>136051238</v>
      </c>
      <c r="S11" s="78" t="s">
        <v>96</v>
      </c>
    </row>
    <row r="12" spans="1:19" x14ac:dyDescent="0.25">
      <c r="A12" s="4">
        <v>11</v>
      </c>
      <c r="B12" s="4">
        <f t="shared" si="0"/>
        <v>2259.1483199999998</v>
      </c>
      <c r="C12" s="4">
        <f t="shared" si="1"/>
        <v>2710.9779839999997</v>
      </c>
      <c r="D12" s="4">
        <f t="shared" si="2"/>
        <v>3253.1735807999994</v>
      </c>
      <c r="E12" s="5">
        <f t="shared" si="3"/>
        <v>147861258</v>
      </c>
      <c r="F12" s="79">
        <f t="shared" si="4"/>
        <v>65450</v>
      </c>
      <c r="G12" s="79">
        <f t="shared" si="5"/>
        <v>54542</v>
      </c>
      <c r="H12" s="79">
        <f t="shared" si="6"/>
        <v>45451</v>
      </c>
      <c r="I12" s="79">
        <f t="shared" si="7"/>
        <v>0</v>
      </c>
      <c r="J12" s="79">
        <f t="shared" si="8"/>
        <v>0</v>
      </c>
      <c r="K12" s="80"/>
      <c r="L12" s="80"/>
      <c r="M12" s="80"/>
      <c r="N12" s="80"/>
      <c r="O12" s="80">
        <v>0</v>
      </c>
      <c r="P12" s="80">
        <f t="shared" si="10"/>
        <v>0</v>
      </c>
      <c r="Q12" s="80">
        <f>209.88*10.764</f>
        <v>2259.1483199999998</v>
      </c>
      <c r="R12" s="81">
        <v>147861258</v>
      </c>
      <c r="S12" s="81" t="s">
        <v>95</v>
      </c>
    </row>
    <row r="13" spans="1:19" x14ac:dyDescent="0.25">
      <c r="A13" s="4">
        <v>12</v>
      </c>
      <c r="B13" s="4">
        <f t="shared" si="0"/>
        <v>2889</v>
      </c>
      <c r="C13" s="4">
        <f t="shared" si="1"/>
        <v>3466.7999999999997</v>
      </c>
      <c r="D13" s="4">
        <f t="shared" si="2"/>
        <v>4160.16</v>
      </c>
      <c r="E13" s="5">
        <f t="shared" si="3"/>
        <v>187700000</v>
      </c>
      <c r="F13" s="79">
        <f t="shared" si="4"/>
        <v>64971</v>
      </c>
      <c r="G13" s="79">
        <f t="shared" si="5"/>
        <v>54142</v>
      </c>
      <c r="H13" s="79">
        <f t="shared" si="6"/>
        <v>45118</v>
      </c>
      <c r="I13" s="79">
        <f t="shared" si="7"/>
        <v>0</v>
      </c>
      <c r="J13" s="79">
        <f t="shared" si="8"/>
        <v>0</v>
      </c>
      <c r="K13" s="80"/>
      <c r="L13" s="80"/>
      <c r="M13" s="80"/>
      <c r="N13" s="80"/>
      <c r="O13" s="80">
        <v>0</v>
      </c>
      <c r="P13" s="80">
        <f t="shared" si="10"/>
        <v>0</v>
      </c>
      <c r="Q13" s="80">
        <v>2889</v>
      </c>
      <c r="R13" s="81">
        <v>187700000</v>
      </c>
      <c r="S13" s="2"/>
    </row>
    <row r="14" spans="1:19" x14ac:dyDescent="0.25">
      <c r="A14" s="4">
        <v>13</v>
      </c>
      <c r="B14" s="4">
        <f t="shared" si="0"/>
        <v>4000</v>
      </c>
      <c r="C14" s="4">
        <f t="shared" si="1"/>
        <v>4800</v>
      </c>
      <c r="D14" s="4">
        <f t="shared" si="2"/>
        <v>5760</v>
      </c>
      <c r="E14" s="5">
        <f t="shared" si="3"/>
        <v>300000000</v>
      </c>
      <c r="F14" s="4">
        <f t="shared" si="4"/>
        <v>75000</v>
      </c>
      <c r="G14" s="4">
        <f t="shared" si="5"/>
        <v>62500</v>
      </c>
      <c r="H14" s="4">
        <f t="shared" si="6"/>
        <v>52083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4000</v>
      </c>
      <c r="R14" s="2">
        <v>300000000</v>
      </c>
      <c r="S14" s="2"/>
    </row>
    <row r="15" spans="1:19" x14ac:dyDescent="0.25">
      <c r="A15" s="4">
        <v>14</v>
      </c>
      <c r="B15" s="4">
        <f t="shared" si="0"/>
        <v>5306</v>
      </c>
      <c r="C15" s="4">
        <f t="shared" si="1"/>
        <v>6367.2</v>
      </c>
      <c r="D15" s="4">
        <f t="shared" si="2"/>
        <v>7640.6399999999994</v>
      </c>
      <c r="E15" s="5">
        <f t="shared" si="3"/>
        <v>360000000</v>
      </c>
      <c r="F15" s="73">
        <f t="shared" si="4"/>
        <v>67848</v>
      </c>
      <c r="G15" s="73">
        <f t="shared" si="5"/>
        <v>56540</v>
      </c>
      <c r="H15" s="73">
        <f t="shared" si="6"/>
        <v>47116</v>
      </c>
      <c r="I15" s="73">
        <f t="shared" si="7"/>
        <v>0</v>
      </c>
      <c r="J15" s="73">
        <f t="shared" si="8"/>
        <v>0</v>
      </c>
      <c r="K15" s="7"/>
      <c r="L15" s="7"/>
      <c r="M15" s="7"/>
      <c r="N15" s="7"/>
      <c r="O15" s="7">
        <v>0</v>
      </c>
      <c r="P15" s="7">
        <f t="shared" si="10"/>
        <v>0</v>
      </c>
      <c r="Q15" s="7">
        <v>5306</v>
      </c>
      <c r="R15" s="74">
        <v>360000000</v>
      </c>
      <c r="S15" s="2"/>
    </row>
    <row r="16" spans="1:19" x14ac:dyDescent="0.25">
      <c r="A16" s="4">
        <v>15</v>
      </c>
      <c r="B16" s="4">
        <f t="shared" si="0"/>
        <v>4100</v>
      </c>
      <c r="C16" s="4">
        <f t="shared" si="1"/>
        <v>4920</v>
      </c>
      <c r="D16" s="4">
        <f t="shared" si="2"/>
        <v>5904</v>
      </c>
      <c r="E16" s="5">
        <f t="shared" si="3"/>
        <v>300000000</v>
      </c>
      <c r="F16" s="79">
        <f t="shared" ref="F16" si="11">ROUND((E16/B16),0)</f>
        <v>73171</v>
      </c>
      <c r="G16" s="79">
        <f t="shared" ref="G16" si="12">ROUND((E16/C16),0)</f>
        <v>60976</v>
      </c>
      <c r="H16" s="79">
        <f t="shared" ref="H16" si="13">ROUND((E16/D16),0)</f>
        <v>50813</v>
      </c>
      <c r="I16" s="79">
        <f t="shared" ref="I16" si="14">T16</f>
        <v>0</v>
      </c>
      <c r="J16" s="79">
        <f t="shared" ref="J16" si="15">U16</f>
        <v>0</v>
      </c>
      <c r="K16" s="80"/>
      <c r="L16" s="80"/>
      <c r="M16" s="80"/>
      <c r="N16" s="80"/>
      <c r="O16" s="80">
        <v>0</v>
      </c>
      <c r="P16" s="80">
        <f t="shared" ref="P16" si="16">O16/1.2</f>
        <v>0</v>
      </c>
      <c r="Q16" s="80">
        <v>4100</v>
      </c>
      <c r="R16" s="81">
        <v>300000000</v>
      </c>
      <c r="S16" s="2"/>
    </row>
    <row r="17" spans="1:19" x14ac:dyDescent="0.25">
      <c r="A17" s="4">
        <v>16</v>
      </c>
      <c r="B17" s="4">
        <f t="shared" ref="B17:B21" si="17">Q17</f>
        <v>4420</v>
      </c>
      <c r="C17" s="4">
        <f t="shared" ref="C17:C21" si="18">B17*1.2</f>
        <v>5304</v>
      </c>
      <c r="D17" s="4">
        <f t="shared" ref="D17:D21" si="19">C17*1.2</f>
        <v>6364.8</v>
      </c>
      <c r="E17" s="5">
        <f t="shared" ref="E17:E21" si="20">R17</f>
        <v>280000000</v>
      </c>
      <c r="F17" s="4">
        <f t="shared" ref="F17" si="21">ROUND((E17/B17),0)</f>
        <v>63348</v>
      </c>
      <c r="G17" s="4">
        <f t="shared" ref="G17" si="22">ROUND((E17/C17),0)</f>
        <v>52790</v>
      </c>
      <c r="H17" s="4">
        <f t="shared" ref="H17" si="23">ROUND((E17/D17),0)</f>
        <v>43992</v>
      </c>
      <c r="I17" s="4">
        <f t="shared" ref="I17" si="24">T17</f>
        <v>0</v>
      </c>
      <c r="J17" s="4">
        <f t="shared" ref="J17" si="25">U17</f>
        <v>0</v>
      </c>
      <c r="O17">
        <v>0</v>
      </c>
      <c r="P17">
        <f t="shared" ref="P17" si="26">O17/1.2</f>
        <v>0</v>
      </c>
      <c r="Q17">
        <v>4420</v>
      </c>
      <c r="R17" s="2">
        <v>280000000</v>
      </c>
      <c r="S17" s="2"/>
    </row>
    <row r="18" spans="1:19" x14ac:dyDescent="0.25">
      <c r="A18" s="4">
        <v>17</v>
      </c>
      <c r="B18" s="4">
        <f t="shared" si="17"/>
        <v>3520</v>
      </c>
      <c r="C18" s="4">
        <f t="shared" si="18"/>
        <v>4224</v>
      </c>
      <c r="D18" s="4">
        <f t="shared" si="19"/>
        <v>5068.8</v>
      </c>
      <c r="E18" s="5">
        <f t="shared" si="20"/>
        <v>228800000</v>
      </c>
      <c r="F18" s="73">
        <f t="shared" ref="F18:F21" si="27">ROUND((E18/B18),0)</f>
        <v>65000</v>
      </c>
      <c r="G18" s="73">
        <f t="shared" ref="G18:G21" si="28">ROUND((E18/C18),0)</f>
        <v>54167</v>
      </c>
      <c r="H18" s="73">
        <f t="shared" ref="H18:H21" si="29">ROUND((E18/D18),0)</f>
        <v>45139</v>
      </c>
      <c r="I18" s="73">
        <f t="shared" ref="I18:J21" si="30">T18</f>
        <v>0</v>
      </c>
      <c r="J18" s="73">
        <f t="shared" si="30"/>
        <v>0</v>
      </c>
      <c r="K18" s="7"/>
      <c r="L18" s="7"/>
      <c r="M18" s="7"/>
      <c r="N18" s="7"/>
      <c r="O18" s="7">
        <v>0</v>
      </c>
      <c r="P18" s="7">
        <f t="shared" ref="P18" si="31">O18/1.2</f>
        <v>0</v>
      </c>
      <c r="Q18" s="7">
        <v>3520</v>
      </c>
      <c r="R18" s="74">
        <v>228800000</v>
      </c>
      <c r="S18" s="2"/>
    </row>
    <row r="19" spans="1:19" x14ac:dyDescent="0.25">
      <c r="A19" s="4">
        <v>18</v>
      </c>
      <c r="B19" s="4">
        <f t="shared" si="17"/>
        <v>0</v>
      </c>
      <c r="C19" s="4">
        <f t="shared" si="18"/>
        <v>0</v>
      </c>
      <c r="D19" s="4">
        <f t="shared" si="19"/>
        <v>0</v>
      </c>
      <c r="E19" s="5">
        <f t="shared" si="20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ref="Q18:Q21" si="32">P19/1.2</f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3">Q20</f>
        <v>0</v>
      </c>
      <c r="C20" s="4">
        <f t="shared" ref="C20" si="34">B20*1.2</f>
        <v>0</v>
      </c>
      <c r="D20" s="4">
        <f t="shared" ref="D20" si="35">C20*1.2</f>
        <v>0</v>
      </c>
      <c r="E20" s="5">
        <f t="shared" ref="E20" si="36">R20</f>
        <v>0</v>
      </c>
      <c r="F20" s="4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4">
        <f t="shared" ref="I20" si="40">T20</f>
        <v>0</v>
      </c>
      <c r="J20" s="4">
        <f t="shared" ref="J20" si="41">U20</f>
        <v>0</v>
      </c>
      <c r="O20">
        <v>0</v>
      </c>
      <c r="P20">
        <f t="shared" ref="P20" si="42">O20/1.2</f>
        <v>0</v>
      </c>
      <c r="Q20">
        <f t="shared" ref="Q20" si="4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7"/>
        <v>0</v>
      </c>
      <c r="C21" s="4">
        <f t="shared" si="18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>
        <f t="shared" si="32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53" t="s">
        <v>83</v>
      </c>
      <c r="G26" s="53">
        <v>2811</v>
      </c>
    </row>
    <row r="27" spans="1:19" s="10" customFormat="1" x14ac:dyDescent="0.25">
      <c r="F27" s="53" t="s">
        <v>84</v>
      </c>
      <c r="G27" s="53">
        <v>78</v>
      </c>
    </row>
    <row r="28" spans="1:19" s="10" customFormat="1" x14ac:dyDescent="0.25">
      <c r="C28" s="68" t="s">
        <v>82</v>
      </c>
      <c r="D28" s="68"/>
      <c r="F28" s="53" t="s">
        <v>85</v>
      </c>
      <c r="G28" s="53">
        <f>SUM(G26:G27)</f>
        <v>2889</v>
      </c>
    </row>
    <row r="29" spans="1:19" s="10" customFormat="1" x14ac:dyDescent="0.25">
      <c r="C29" s="68" t="s">
        <v>1</v>
      </c>
      <c r="D29" s="68">
        <v>172921459</v>
      </c>
      <c r="F29" s="53" t="s">
        <v>71</v>
      </c>
      <c r="G29" s="53">
        <v>3178</v>
      </c>
      <c r="H29" s="10">
        <f>G29/G28</f>
        <v>1.1000346140533057</v>
      </c>
    </row>
    <row r="30" spans="1:19" s="10" customFormat="1" x14ac:dyDescent="0.25">
      <c r="C30" s="10" t="s">
        <v>91</v>
      </c>
      <c r="D30" s="10">
        <v>184631382</v>
      </c>
      <c r="F30" s="53" t="s">
        <v>72</v>
      </c>
      <c r="G30" s="53">
        <v>66000</v>
      </c>
    </row>
    <row r="31" spans="1:19" s="10" customFormat="1" x14ac:dyDescent="0.25">
      <c r="C31" s="71"/>
      <c r="D31" s="71"/>
      <c r="E31" s="10">
        <f>D30/G28</f>
        <v>63908.404984423672</v>
      </c>
      <c r="F31" s="71" t="s">
        <v>73</v>
      </c>
      <c r="G31" s="71">
        <f>G28*G30</f>
        <v>190674000</v>
      </c>
      <c r="H31" s="10">
        <f>G31/D29</f>
        <v>1.1026624520904604</v>
      </c>
    </row>
    <row r="32" spans="1:19" s="10" customFormat="1" x14ac:dyDescent="0.25">
      <c r="C32" s="71"/>
      <c r="D32" s="71"/>
      <c r="F32" s="71" t="s">
        <v>24</v>
      </c>
      <c r="G32" s="71">
        <f>G31*90%</f>
        <v>171606600</v>
      </c>
    </row>
    <row r="33" spans="3:7" s="10" customFormat="1" x14ac:dyDescent="0.25">
      <c r="C33" s="71"/>
      <c r="D33" s="71"/>
      <c r="F33" s="71" t="s">
        <v>25</v>
      </c>
      <c r="G33" s="71">
        <f>G31*80%</f>
        <v>152539200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2023-08-24T10:17:22Z</dcterms:modified>
</cp:coreProperties>
</file>