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6" i="1" l="1"/>
  <c r="P19" i="1" l="1"/>
  <c r="P21" i="1"/>
  <c r="P18" i="1"/>
  <c r="P17" i="1"/>
  <c r="P16" i="1"/>
  <c r="P20" i="1"/>
  <c r="Q15" i="1"/>
  <c r="S8" i="1" l="1"/>
  <c r="S14" i="1"/>
  <c r="R14" i="1"/>
  <c r="R12" i="1"/>
  <c r="S3" i="1"/>
  <c r="R11" i="1"/>
  <c r="R8" i="1"/>
  <c r="F2" i="1"/>
  <c r="J2" i="1"/>
  <c r="J3" i="1" s="1"/>
  <c r="R3" i="1" l="1"/>
  <c r="S2" i="1"/>
  <c r="P8" i="1"/>
  <c r="P9" i="1" s="1"/>
  <c r="P6" i="1"/>
  <c r="P4" i="1"/>
  <c r="P3" i="1"/>
  <c r="P12" i="1" s="1"/>
  <c r="P10" i="1" l="1"/>
  <c r="P11" i="1" s="1"/>
  <c r="P13" i="1" s="1"/>
  <c r="I20" i="1" l="1"/>
  <c r="I21" i="1"/>
  <c r="I22" i="1"/>
  <c r="I23" i="1"/>
  <c r="I24" i="1"/>
  <c r="I19" i="1"/>
  <c r="F20" i="1"/>
  <c r="F21" i="1"/>
  <c r="F22" i="1"/>
  <c r="F23" i="1"/>
  <c r="F24" i="1"/>
  <c r="F19" i="1"/>
  <c r="E17" i="1"/>
  <c r="E18" i="1"/>
  <c r="E19" i="1"/>
  <c r="E20" i="1"/>
  <c r="E21" i="1"/>
  <c r="E22" i="1"/>
  <c r="E23" i="1"/>
  <c r="E24" i="1"/>
  <c r="E16" i="1"/>
  <c r="B11" i="1"/>
</calcChain>
</file>

<file path=xl/sharedStrings.xml><?xml version="1.0" encoding="utf-8"?>
<sst xmlns="http://schemas.openxmlformats.org/spreadsheetml/2006/main" count="34" uniqueCount="32">
  <si>
    <t>Oc</t>
  </si>
  <si>
    <t>Carpet</t>
  </si>
  <si>
    <t>Measurement</t>
  </si>
  <si>
    <t>DB</t>
  </si>
  <si>
    <t>Bal</t>
  </si>
  <si>
    <t>Price Indicator</t>
  </si>
  <si>
    <t>CA</t>
  </si>
  <si>
    <t>BA</t>
  </si>
  <si>
    <t>SA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</si>
  <si>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</si>
  <si>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</si>
  <si>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</si>
  <si>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</si>
  <si>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</si>
  <si>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</si>
  <si>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</si>
  <si>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</si>
  <si>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</si>
  <si>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</si>
  <si>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</si>
  <si>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</si>
  <si>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</si>
  <si>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</si>
  <si>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</si>
  <si>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</si>
  <si>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</si>
  <si>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</si>
  <si>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</si>
  <si>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</si>
  <si>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</si>
  <si>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</si>
  <si>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19°05'29.2"N 72°54'07.3"E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</si>
</sst>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24"/>
      <color rgb="FF20212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0" fillId="2" borderId="0" xfId="0" applyFill="1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3" borderId="1" xfId="0" applyFont="1" applyFill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43" fontId="2" fillId="0" borderId="0" xfId="1" applyFont="1" applyFill="1"/>
    <xf numFmtId="0" fontId="4" fillId="0" borderId="0" xfId="0" applyFont="1" applyAlignment="1">
      <alignment horizontal="left" vertical="center" wrapText="1"/>
    </xf>
    <xf numFmtId="43" fontId="0" fillId="0" borderId="0" xfId="1" applyFont="1"/>
    <xf numFmtId="164" fontId="0" fillId="0" borderId="0" xfId="1" applyNumberFormat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17</xdr:col>
      <xdr:colOff>325342</xdr:colOff>
      <xdr:row>26</xdr:row>
      <xdr:rowOff>114954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0"/>
          <a:ext cx="10688542" cy="4686954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0</xdr:row>
      <xdr:rowOff>0</xdr:rowOff>
    </xdr:from>
    <xdr:to>
      <xdr:col>61</xdr:col>
      <xdr:colOff>379095</xdr:colOff>
      <xdr:row>27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33</xdr:row>
      <xdr:rowOff>0</xdr:rowOff>
    </xdr:from>
    <xdr:to>
      <xdr:col>61</xdr:col>
      <xdr:colOff>379095</xdr:colOff>
      <xdr:row>77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81</xdr:row>
      <xdr:rowOff>0</xdr:rowOff>
    </xdr:from>
    <xdr:to>
      <xdr:col>61</xdr:col>
      <xdr:colOff>379095</xdr:colOff>
      <xdr:row>125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00" y="1866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0</xdr:row>
      <xdr:rowOff>0</xdr:rowOff>
    </xdr:from>
    <xdr:to>
      <xdr:col>98</xdr:col>
      <xdr:colOff>379095</xdr:colOff>
      <xdr:row>27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1480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32</xdr:row>
      <xdr:rowOff>0</xdr:rowOff>
    </xdr:from>
    <xdr:to>
      <xdr:col>98</xdr:col>
      <xdr:colOff>379095</xdr:colOff>
      <xdr:row>76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48000" y="9334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85</xdr:row>
      <xdr:rowOff>0</xdr:rowOff>
    </xdr:from>
    <xdr:to>
      <xdr:col>98</xdr:col>
      <xdr:colOff>379095</xdr:colOff>
      <xdr:row>129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148000" y="1943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107</xdr:col>
      <xdr:colOff>0</xdr:colOff>
      <xdr:row>0</xdr:row>
      <xdr:rowOff>0</xdr:rowOff>
    </xdr:from>
    <xdr:to>
      <xdr:col>133</xdr:col>
      <xdr:colOff>379095</xdr:colOff>
      <xdr:row>27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107</xdr:col>
      <xdr:colOff>0</xdr:colOff>
      <xdr:row>36</xdr:row>
      <xdr:rowOff>0</xdr:rowOff>
    </xdr:from>
    <xdr:to>
      <xdr:col>133</xdr:col>
      <xdr:colOff>379095</xdr:colOff>
      <xdr:row>80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150500" y="10096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abSelected="1" topLeftCell="A2" zoomScaleNormal="100" workbookViewId="0">
      <selection activeCell="R16" sqref="R16"/>
    </sheetView>
  </sheetViews>
  <sheetFormatPr defaultRowHeight="15" x14ac:dyDescent="0.25"/>
  <cols>
    <col min="15" max="15" width="19.5703125" bestFit="1" customWidth="1"/>
    <col min="16" max="16" width="13.7109375" bestFit="1" customWidth="1"/>
    <col min="18" max="18" width="11.5703125" bestFit="1" customWidth="1"/>
    <col min="19" max="19" width="10" bestFit="1" customWidth="1"/>
  </cols>
  <sheetData>
    <row r="1" spans="1:19" ht="16.5" x14ac:dyDescent="0.3">
      <c r="A1" t="s">
        <v>0</v>
      </c>
      <c r="B1">
        <v>2008</v>
      </c>
      <c r="F1">
        <v>781</v>
      </c>
      <c r="J1">
        <v>24370</v>
      </c>
      <c r="O1" s="2" t="s">
        <v>13</v>
      </c>
      <c r="P1" s="3">
        <v>25000</v>
      </c>
      <c r="R1">
        <v>2023</v>
      </c>
      <c r="S1">
        <v>30250</v>
      </c>
    </row>
    <row r="2" spans="1:19" ht="82.5" x14ac:dyDescent="0.3">
      <c r="F2">
        <f>F1*1.2</f>
        <v>937.19999999999993</v>
      </c>
      <c r="J2">
        <f>J1/1.2</f>
        <v>20308.333333333336</v>
      </c>
      <c r="O2" s="4" t="s">
        <v>14</v>
      </c>
      <c r="P2" s="3">
        <v>2800</v>
      </c>
      <c r="R2">
        <v>2008</v>
      </c>
      <c r="S2">
        <f>S1/10.764</f>
        <v>2810.2935711631367</v>
      </c>
    </row>
    <row r="3" spans="1:19" ht="16.5" x14ac:dyDescent="0.3">
      <c r="J3">
        <f>J2/1.2</f>
        <v>16923.611111111113</v>
      </c>
      <c r="O3" s="2" t="s">
        <v>15</v>
      </c>
      <c r="P3" s="3">
        <f>P1-P2</f>
        <v>22200</v>
      </c>
      <c r="R3">
        <f>R1-R2</f>
        <v>15</v>
      </c>
      <c r="S3">
        <f>100-R3</f>
        <v>85</v>
      </c>
    </row>
    <row r="4" spans="1:19" ht="16.5" x14ac:dyDescent="0.3">
      <c r="A4" t="s">
        <v>1</v>
      </c>
      <c r="B4">
        <v>781</v>
      </c>
      <c r="O4" s="2" t="s">
        <v>16</v>
      </c>
      <c r="P4" s="3">
        <f>P2*1</f>
        <v>2800</v>
      </c>
    </row>
    <row r="5" spans="1:19" ht="16.5" x14ac:dyDescent="0.3">
      <c r="O5" s="2" t="s">
        <v>17</v>
      </c>
      <c r="P5" s="5">
        <v>15</v>
      </c>
    </row>
    <row r="6" spans="1:19" ht="16.5" x14ac:dyDescent="0.3">
      <c r="O6" s="2" t="s">
        <v>18</v>
      </c>
      <c r="P6" s="5">
        <f>P7-P5</f>
        <v>45</v>
      </c>
    </row>
    <row r="7" spans="1:19" ht="16.5" x14ac:dyDescent="0.3">
      <c r="A7" t="s">
        <v>2</v>
      </c>
      <c r="O7" s="2" t="s">
        <v>19</v>
      </c>
      <c r="P7" s="5">
        <v>60</v>
      </c>
      <c r="R7" s="16">
        <v>120350</v>
      </c>
      <c r="S7" s="16"/>
    </row>
    <row r="8" spans="1:19" ht="49.5" x14ac:dyDescent="0.3">
      <c r="A8" t="s">
        <v>1</v>
      </c>
      <c r="B8">
        <v>745</v>
      </c>
      <c r="O8" s="4" t="s">
        <v>20</v>
      </c>
      <c r="P8" s="5">
        <f>90*P5/P7</f>
        <v>22.5</v>
      </c>
      <c r="R8" s="17">
        <f>R7/100*105</f>
        <v>126367.5</v>
      </c>
      <c r="S8" s="17">
        <f>R8/10.764</f>
        <v>11739.827201783724</v>
      </c>
    </row>
    <row r="9" spans="1:19" ht="16.5" x14ac:dyDescent="0.3">
      <c r="A9" t="s">
        <v>3</v>
      </c>
      <c r="B9">
        <v>29</v>
      </c>
      <c r="O9" s="2"/>
      <c r="P9" s="6">
        <f>P8%</f>
        <v>0.22500000000000001</v>
      </c>
      <c r="R9" s="16">
        <v>50560</v>
      </c>
      <c r="S9" s="17"/>
    </row>
    <row r="10" spans="1:19" ht="16.5" x14ac:dyDescent="0.3">
      <c r="A10" t="s">
        <v>4</v>
      </c>
      <c r="B10">
        <v>24</v>
      </c>
      <c r="O10" s="2" t="s">
        <v>21</v>
      </c>
      <c r="P10" s="3">
        <f>P4*P9</f>
        <v>630</v>
      </c>
      <c r="R10" s="16"/>
      <c r="S10" s="17"/>
    </row>
    <row r="11" spans="1:19" ht="16.5" x14ac:dyDescent="0.3">
      <c r="B11" s="1">
        <f>SUM(B8:B10)</f>
        <v>798</v>
      </c>
      <c r="O11" s="2" t="s">
        <v>22</v>
      </c>
      <c r="P11" s="3">
        <f>P4-P10</f>
        <v>2170</v>
      </c>
      <c r="R11" s="16">
        <f>R8-R9</f>
        <v>75807.5</v>
      </c>
      <c r="S11" s="17"/>
    </row>
    <row r="12" spans="1:19" ht="16.5" x14ac:dyDescent="0.3">
      <c r="O12" s="2" t="s">
        <v>15</v>
      </c>
      <c r="P12" s="3">
        <f>P3</f>
        <v>22200</v>
      </c>
      <c r="R12" s="16">
        <f>R11*85%</f>
        <v>64436.375</v>
      </c>
      <c r="S12" s="17"/>
    </row>
    <row r="13" spans="1:19" ht="16.5" x14ac:dyDescent="0.3">
      <c r="O13" s="2" t="s">
        <v>23</v>
      </c>
      <c r="P13" s="3">
        <f>P12+P11</f>
        <v>24370</v>
      </c>
      <c r="R13" s="16"/>
      <c r="S13" s="17"/>
    </row>
    <row r="14" spans="1:19" ht="16.5" x14ac:dyDescent="0.3">
      <c r="A14" t="s">
        <v>5</v>
      </c>
      <c r="O14" s="2"/>
      <c r="P14" s="5"/>
      <c r="R14" s="17">
        <f>R12+R9</f>
        <v>114996.375</v>
      </c>
      <c r="S14" s="17">
        <f>R14/10.764</f>
        <v>10683.423913043478</v>
      </c>
    </row>
    <row r="15" spans="1:19" ht="16.5" x14ac:dyDescent="0.3">
      <c r="A15" t="s">
        <v>6</v>
      </c>
      <c r="B15" t="s">
        <v>7</v>
      </c>
      <c r="C15" t="s">
        <v>8</v>
      </c>
      <c r="D15" t="s">
        <v>9</v>
      </c>
      <c r="E15" t="s">
        <v>10</v>
      </c>
      <c r="F15" t="s">
        <v>11</v>
      </c>
      <c r="G15" t="s">
        <v>12</v>
      </c>
      <c r="O15" s="7" t="s">
        <v>24</v>
      </c>
      <c r="P15" s="8">
        <v>781</v>
      </c>
      <c r="Q15">
        <f>P15*1.2</f>
        <v>937.19999999999993</v>
      </c>
    </row>
    <row r="16" spans="1:19" ht="16.5" x14ac:dyDescent="0.3">
      <c r="A16">
        <v>510</v>
      </c>
      <c r="D16">
        <v>15000000</v>
      </c>
      <c r="E16">
        <f>D16/A16</f>
        <v>29411.764705882353</v>
      </c>
      <c r="O16" s="7" t="s">
        <v>25</v>
      </c>
      <c r="P16" s="9">
        <f>P13*P15</f>
        <v>19032970</v>
      </c>
      <c r="R16" s="18">
        <f>P16/937</f>
        <v>20312.668089647814</v>
      </c>
    </row>
    <row r="17" spans="1:16" ht="16.5" x14ac:dyDescent="0.3">
      <c r="A17" s="1">
        <v>480</v>
      </c>
      <c r="B17" s="1"/>
      <c r="C17" s="1"/>
      <c r="D17" s="1">
        <v>11700000</v>
      </c>
      <c r="E17" s="1">
        <f t="shared" ref="E17:E24" si="0">D17/A17</f>
        <v>24375</v>
      </c>
      <c r="O17" s="10" t="s">
        <v>26</v>
      </c>
      <c r="P17" s="11">
        <f>P16*90%</f>
        <v>17129673</v>
      </c>
    </row>
    <row r="18" spans="1:16" ht="16.5" x14ac:dyDescent="0.3">
      <c r="A18">
        <v>845</v>
      </c>
      <c r="D18">
        <v>18500000</v>
      </c>
      <c r="E18">
        <f t="shared" si="0"/>
        <v>21893.491124260356</v>
      </c>
      <c r="O18" s="10" t="s">
        <v>27</v>
      </c>
      <c r="P18" s="11">
        <f>P16*80%</f>
        <v>15226376</v>
      </c>
    </row>
    <row r="19" spans="1:16" ht="16.5" x14ac:dyDescent="0.3">
      <c r="A19" s="1">
        <v>750</v>
      </c>
      <c r="B19" s="1">
        <v>870</v>
      </c>
      <c r="C19" s="1"/>
      <c r="D19" s="1">
        <v>18500000</v>
      </c>
      <c r="E19" s="1">
        <f t="shared" si="0"/>
        <v>24666.666666666668</v>
      </c>
      <c r="F19">
        <f>D19/B19</f>
        <v>21264.367816091955</v>
      </c>
      <c r="I19">
        <f>F19*1.2</f>
        <v>25517.241379310344</v>
      </c>
      <c r="O19" s="10" t="s">
        <v>28</v>
      </c>
      <c r="P19" s="11">
        <f>937*P2</f>
        <v>2623600</v>
      </c>
    </row>
    <row r="20" spans="1:16" ht="16.5" x14ac:dyDescent="0.3">
      <c r="B20">
        <v>350</v>
      </c>
      <c r="D20">
        <v>9400000</v>
      </c>
      <c r="E20" t="e">
        <f t="shared" si="0"/>
        <v>#DIV/0!</v>
      </c>
      <c r="F20">
        <f t="shared" ref="F20:F24" si="1">D20/B20</f>
        <v>26857.142857142859</v>
      </c>
      <c r="I20">
        <f t="shared" ref="I20:I24" si="2">F20*1.2</f>
        <v>32228.571428571428</v>
      </c>
      <c r="O20" s="12" t="s">
        <v>29</v>
      </c>
      <c r="P20" s="11">
        <f>P16*0.025/12</f>
        <v>39652.020833333336</v>
      </c>
    </row>
    <row r="21" spans="1:16" ht="16.5" x14ac:dyDescent="0.3">
      <c r="A21" s="1">
        <v>480</v>
      </c>
      <c r="B21" s="1">
        <v>580</v>
      </c>
      <c r="C21" s="1"/>
      <c r="D21" s="1">
        <v>12500000</v>
      </c>
      <c r="E21" s="1">
        <f t="shared" si="0"/>
        <v>26041.666666666668</v>
      </c>
      <c r="F21">
        <f t="shared" si="1"/>
        <v>21551.724137931036</v>
      </c>
      <c r="I21">
        <f t="shared" si="2"/>
        <v>25862.068965517243</v>
      </c>
      <c r="O21" s="13" t="s">
        <v>30</v>
      </c>
      <c r="P21" s="14">
        <f>937*10683</f>
        <v>10009971</v>
      </c>
    </row>
    <row r="22" spans="1:16" x14ac:dyDescent="0.25">
      <c r="B22">
        <v>790</v>
      </c>
      <c r="D22">
        <v>21000000</v>
      </c>
      <c r="E22" t="e">
        <f t="shared" si="0"/>
        <v>#DIV/0!</v>
      </c>
      <c r="F22">
        <f t="shared" si="1"/>
        <v>26582.278481012658</v>
      </c>
      <c r="I22">
        <f t="shared" si="2"/>
        <v>31898.734177215189</v>
      </c>
    </row>
    <row r="23" spans="1:16" x14ac:dyDescent="0.25">
      <c r="E23" t="e">
        <f t="shared" si="0"/>
        <v>#DIV/0!</v>
      </c>
      <c r="F23" t="e">
        <f t="shared" si="1"/>
        <v>#DIV/0!</v>
      </c>
      <c r="I23" t="e">
        <f t="shared" si="2"/>
        <v>#DIV/0!</v>
      </c>
    </row>
    <row r="24" spans="1:16" x14ac:dyDescent="0.25">
      <c r="E24" t="e">
        <f t="shared" si="0"/>
        <v>#DIV/0!</v>
      </c>
      <c r="F24" t="e">
        <f t="shared" si="1"/>
        <v>#DIV/0!</v>
      </c>
      <c r="I24" t="e">
        <f t="shared" si="2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O1" zoomScale="70" zoomScaleNormal="70" workbookViewId="0"/>
  </sheetViews>
  <sheetFormatPr defaultRowHeight="15" x14ac:dyDescent="0.25"/>
  <sheetData>
    <row r="1" spans="1:1" ht="270" x14ac:dyDescent="0.25">
      <c r="A1" s="15" t="s">
        <v>31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2023-08-24T09:20:08Z</dcterms:modified>
</cp:coreProperties>
</file>