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Ghatkopar (West)_Kailash Pandharinath Awaghade\"/>
    </mc:Choice>
  </mc:AlternateContent>
  <xr:revisionPtr revIDLastSave="0" documentId="13_ncr:1_{8AD65910-69C7-4F3E-95C9-F38519C593AA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4" l="1"/>
  <c r="B3" i="4" s="1"/>
  <c r="C3" i="4" s="1"/>
  <c r="D3" i="4" s="1"/>
  <c r="C5" i="25"/>
  <c r="C4" i="25"/>
  <c r="C3" i="25"/>
  <c r="Q2" i="4"/>
  <c r="B2" i="4" s="1"/>
  <c r="C2" i="4" s="1"/>
  <c r="Q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<sst xmlns="http://schemas.openxmlformats.org/spreadsheetml/2006/main" count="129" uniqueCount="88">
  <si>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</si>
  <si>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</si>
  <si>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</si>
  <si>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</si>
  <si>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</si>
  <si>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</si>
  <si>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</si>
  <si>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</si>
  <si>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</si>
  <si>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</si>
  <si>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</si>
  <si>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</si>
  <si>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</si>
  <si>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</si>
  <si>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</si>
  <si>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</si>
  <si>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</si>
  <si>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</si>
  <si>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</si>
  <si>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</si>
  <si>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</si>
  <si>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</si>
  <si>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</si>
  <si>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</si>
  <si>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</si>
  <si>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</si>
  <si>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</si>
  <si>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</si>
  <si>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</si>
  <si>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</si>
  <si>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</si>
  <si>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</si>
  <si>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</si>
  <si>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</si>
  <si>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</si>
  <si>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</si>
  <si>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</si>
  <si>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</si>
  <si>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</si>
  <si>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</si>
  <si>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</si>
  <si>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</si>
  <si>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</si>
  <si>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</si>
  <si>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</si>
  <si>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</si>
  <si>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</si>
  <si>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</si>
  <si>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</si>
  <si>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</si>
  <si>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</si>
  <si>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</si>
  <si>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</si>
  <si>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</si>
  <si>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</si>
  <si>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</si>
  <si>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</si>
  <si>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</si>
  <si>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</si>
  <si>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</si>
  <si>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</si>
  <si>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</si>
  <si>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</si>
  <si>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</si>
  <si>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</si>
  <si>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</si>
  <si>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</si>
  <si>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</si>
  <si>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</si>
  <si>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</si>
  <si>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</si>
  <si>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</si>
  <si>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</si>
  <si>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</si>
  <si>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</si>
  <si>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</si>
  <si>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</si>
  <si>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</si>
  <si>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</si>
  <si>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</si>
  <si>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</si>
  <si>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</si>
  <si>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</si>
  <si>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</si>
  <si>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18.08.2023</t>
  </si>
  <si>
    <t>OC - 1999</t>
  </si>
  <si>
    <t>IGR-06.03.23</t>
  </si>
  <si>
    <t>Composite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</si>
</sst>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1649B-C254-C383-EA71-16A6D59A0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230844</xdr:colOff>
      <xdr:row>46</xdr:row>
      <xdr:rowOff>182223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A1BD75-F5BC-8535-AA11-1F178F007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0444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9CF63-6433-A7E4-13AC-2C3E00C7C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526160</xdr:colOff>
      <xdr:row>50</xdr:row>
      <xdr:rowOff>48888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452AA6-828A-6629-0D10-C662EF8D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75760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20" sqref="H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36</v>
      </c>
      <c r="I3" s="60"/>
      <c r="J3" s="60" t="s">
        <v>37</v>
      </c>
      <c r="K3" s="60" t="s">
        <v>38</v>
      </c>
      <c r="L3" s="60" t="s">
        <v>39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40</v>
      </c>
      <c r="I4" s="46" t="s">
        <v>41</v>
      </c>
      <c r="J4" s="46" t="s">
        <v>42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61</v>
      </c>
      <c r="E5" s="64">
        <f>C5/10.764</f>
        <v>32561.696395392046</v>
      </c>
      <c r="F5" s="63" t="s">
        <v>62</v>
      </c>
      <c r="H5" s="65" t="s">
        <v>43</v>
      </c>
      <c r="I5" s="61">
        <v>0.95</v>
      </c>
      <c r="J5" s="46"/>
      <c r="K5" s="46" t="s">
        <v>44</v>
      </c>
      <c r="L5" s="46" t="s">
        <v>41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45</v>
      </c>
      <c r="I6" s="61">
        <v>0.9</v>
      </c>
      <c r="J6" s="46" t="s">
        <v>46</v>
      </c>
      <c r="K6" s="46" t="s">
        <v>47</v>
      </c>
      <c r="L6" s="46" t="s">
        <v>48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49</v>
      </c>
      <c r="I7" s="61">
        <v>0.8</v>
      </c>
      <c r="J7" s="46"/>
      <c r="K7" s="65" t="s">
        <v>45</v>
      </c>
      <c r="L7" s="61">
        <v>0.05</v>
      </c>
    </row>
    <row r="8" spans="2:12" ht="30" x14ac:dyDescent="0.25">
      <c r="B8" s="67" t="s">
        <v>81</v>
      </c>
      <c r="C8" s="57">
        <f>C7*D13%</f>
        <v>244031.51599999997</v>
      </c>
      <c r="D8" s="46"/>
      <c r="E8" s="46"/>
      <c r="F8" s="46"/>
      <c r="H8" s="65" t="s">
        <v>50</v>
      </c>
      <c r="I8" s="61">
        <v>0.7</v>
      </c>
      <c r="J8" s="46"/>
      <c r="K8" s="68" t="s">
        <v>51</v>
      </c>
      <c r="L8" s="61">
        <v>0.1</v>
      </c>
    </row>
    <row r="9" spans="2:12" x14ac:dyDescent="0.25">
      <c r="B9" s="46" t="s">
        <v>82</v>
      </c>
      <c r="C9" s="62">
        <f>C6+C8</f>
        <v>273431.51599999995</v>
      </c>
      <c r="D9" s="63" t="s">
        <v>61</v>
      </c>
      <c r="E9" s="64">
        <f>C9/10.764</f>
        <v>25402.407655146781</v>
      </c>
      <c r="F9" s="63" t="s">
        <v>62</v>
      </c>
      <c r="H9" s="65" t="s">
        <v>52</v>
      </c>
      <c r="I9" s="61">
        <v>0.6</v>
      </c>
      <c r="J9" s="46"/>
      <c r="K9" s="46" t="s">
        <v>53</v>
      </c>
      <c r="L9" s="61">
        <v>0.15</v>
      </c>
    </row>
    <row r="10" spans="2:12" x14ac:dyDescent="0.25">
      <c r="C10" s="69"/>
      <c r="H10" s="46" t="s">
        <v>54</v>
      </c>
      <c r="I10" s="61">
        <v>0.5</v>
      </c>
      <c r="J10" s="46"/>
      <c r="K10" s="46" t="s">
        <v>55</v>
      </c>
      <c r="L10" s="61">
        <v>0.2</v>
      </c>
    </row>
    <row r="11" spans="2:12" x14ac:dyDescent="0.25">
      <c r="B11" s="52" t="s">
        <v>67</v>
      </c>
      <c r="C11" s="71">
        <f>Calculation!D7</f>
        <v>2023</v>
      </c>
      <c r="H11" s="46" t="s">
        <v>56</v>
      </c>
      <c r="I11" s="61">
        <v>0.4</v>
      </c>
      <c r="J11" s="46"/>
      <c r="K11" s="46"/>
      <c r="L11" s="46"/>
    </row>
    <row r="12" spans="2:12" x14ac:dyDescent="0.25">
      <c r="B12" s="52" t="s">
        <v>68</v>
      </c>
      <c r="C12" s="71">
        <f>Calculation!D8</f>
        <v>1999</v>
      </c>
      <c r="D12" s="70">
        <v>100</v>
      </c>
      <c r="H12" s="46" t="s">
        <v>57</v>
      </c>
      <c r="I12" s="61">
        <v>0.3</v>
      </c>
      <c r="J12" s="46"/>
      <c r="K12" s="46"/>
      <c r="L12" s="46"/>
    </row>
    <row r="13" spans="2:12" x14ac:dyDescent="0.25">
      <c r="B13" s="52" t="s">
        <v>69</v>
      </c>
      <c r="C13" s="71">
        <f>C11-C12</f>
        <v>24</v>
      </c>
      <c r="D13" s="70">
        <f>D12-C13</f>
        <v>76</v>
      </c>
    </row>
    <row r="15" spans="2:12" x14ac:dyDescent="0.25">
      <c r="B15" s="46" t="s">
        <v>58</v>
      </c>
      <c r="C15" s="57">
        <v>93700</v>
      </c>
      <c r="D15" s="46"/>
      <c r="E15" s="46"/>
      <c r="F15" s="46"/>
    </row>
    <row r="16" spans="2:12" x14ac:dyDescent="0.25">
      <c r="B16" s="46" t="s">
        <v>59</v>
      </c>
      <c r="C16" s="57">
        <f>C15*5%</f>
        <v>4685</v>
      </c>
      <c r="D16" s="46"/>
      <c r="E16" s="46"/>
      <c r="F16" s="46"/>
    </row>
    <row r="17" spans="2:6" x14ac:dyDescent="0.25">
      <c r="B17" s="46" t="s">
        <v>60</v>
      </c>
      <c r="C17" s="62">
        <f>C15+C16</f>
        <v>98385</v>
      </c>
      <c r="D17" s="63" t="s">
        <v>61</v>
      </c>
      <c r="E17" s="64">
        <f>C17/10.764</f>
        <v>9140.1895206243044</v>
      </c>
      <c r="F17" s="63" t="s">
        <v>62</v>
      </c>
    </row>
    <row r="18" spans="2:6" x14ac:dyDescent="0.25">
      <c r="B18" s="46" t="s">
        <v>64</v>
      </c>
      <c r="C18" s="57">
        <v>26620</v>
      </c>
      <c r="D18" s="46"/>
      <c r="E18" s="46"/>
      <c r="F18" s="46"/>
    </row>
    <row r="19" spans="2:6" x14ac:dyDescent="0.25">
      <c r="B19" s="46" t="s">
        <v>65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66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63</v>
      </c>
      <c r="C21" s="62">
        <f>C19+C20</f>
        <v>93061</v>
      </c>
      <c r="D21" s="63" t="s">
        <v>61</v>
      </c>
      <c r="E21" s="64">
        <f>C21/10.764</f>
        <v>8645.5778520995918</v>
      </c>
      <c r="F21" s="63" t="s">
        <v>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28</v>
      </c>
      <c r="B1" s="43" t="s">
        <v>29</v>
      </c>
      <c r="C1" s="43" t="s">
        <v>30</v>
      </c>
      <c r="D1" s="43" t="s">
        <v>29</v>
      </c>
      <c r="E1" s="44" t="s">
        <v>31</v>
      </c>
      <c r="F1" s="44" t="s">
        <v>32</v>
      </c>
      <c r="G1" s="44" t="s">
        <v>33</v>
      </c>
      <c r="H1" s="44" t="s">
        <v>33</v>
      </c>
      <c r="I1" s="45" t="s">
        <v>34</v>
      </c>
      <c r="J1" s="45" t="s">
        <v>35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36</v>
      </c>
      <c r="U2" t="s">
        <v>37</v>
      </c>
      <c r="V2" t="s">
        <v>38</v>
      </c>
      <c r="W2" t="s">
        <v>39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40</v>
      </c>
      <c r="T3" t="s">
        <v>41</v>
      </c>
      <c r="U3" t="s">
        <v>42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43</v>
      </c>
      <c r="T4" s="41">
        <v>0.95</v>
      </c>
      <c r="V4" t="s">
        <v>44</v>
      </c>
      <c r="W4" t="s">
        <v>41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45</v>
      </c>
      <c r="T5" s="41">
        <v>0.9</v>
      </c>
      <c r="U5" t="s">
        <v>46</v>
      </c>
      <c r="V5" t="s">
        <v>47</v>
      </c>
      <c r="W5" t="s">
        <v>48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49</v>
      </c>
      <c r="T6" s="41">
        <v>0.8</v>
      </c>
      <c r="V6" s="48" t="s">
        <v>45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50</v>
      </c>
      <c r="T7" s="41">
        <v>0.7</v>
      </c>
      <c r="V7" s="50" t="s">
        <v>51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52</v>
      </c>
      <c r="T8" s="41">
        <v>0.6</v>
      </c>
      <c r="V8" t="s">
        <v>53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54</v>
      </c>
      <c r="T9" s="41">
        <v>0.5</v>
      </c>
      <c r="V9" t="s">
        <v>55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56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57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24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36</v>
      </c>
      <c r="D8" s="26">
        <v>1999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36</v>
      </c>
      <c r="D10" s="26"/>
      <c r="F10" s="19"/>
    </row>
    <row r="11" spans="1:6" x14ac:dyDescent="0.25">
      <c r="A11" s="16"/>
      <c r="B11" s="27"/>
      <c r="C11" s="28">
        <f>C10%</f>
        <v>0.36</v>
      </c>
      <c r="D11" s="28"/>
      <c r="F11" s="19"/>
    </row>
    <row r="12" spans="1:6" x14ac:dyDescent="0.25">
      <c r="A12" s="16" t="s">
        <v>21</v>
      </c>
      <c r="B12" s="20"/>
      <c r="C12" s="21">
        <f>C6*C11</f>
        <v>900</v>
      </c>
      <c r="D12" s="24"/>
      <c r="F12" s="19"/>
    </row>
    <row r="13" spans="1:6" x14ac:dyDescent="0.25">
      <c r="A13" s="16" t="s">
        <v>22</v>
      </c>
      <c r="B13" s="20"/>
      <c r="C13" s="21">
        <f>C6-C12</f>
        <v>1600</v>
      </c>
      <c r="D13" s="24"/>
      <c r="F13" s="19"/>
    </row>
    <row r="14" spans="1:6" x14ac:dyDescent="0.25">
      <c r="A14" s="16" t="s">
        <v>15</v>
      </c>
      <c r="B14" s="20"/>
      <c r="C14" s="21">
        <f>C5</f>
        <v>9000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87</v>
      </c>
      <c r="B16" s="30"/>
      <c r="C16" s="22">
        <f>C14+C13</f>
        <v>10600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370</v>
      </c>
      <c r="D18" s="26"/>
      <c r="F18" s="19"/>
    </row>
    <row r="19" spans="1:6" x14ac:dyDescent="0.25">
      <c r="A19" s="16" t="s">
        <v>73</v>
      </c>
      <c r="B19" s="6"/>
      <c r="C19" s="32">
        <f>C18*C16</f>
        <v>3922000</v>
      </c>
      <c r="D19" s="33"/>
      <c r="E19" s="70"/>
      <c r="F19" s="34"/>
    </row>
    <row r="20" spans="1:6" x14ac:dyDescent="0.25">
      <c r="A20" s="16" t="s">
        <v>23</v>
      </c>
      <c r="C20" s="35">
        <f>C19*90%</f>
        <v>3529800</v>
      </c>
      <c r="D20" s="32"/>
      <c r="F20" s="19"/>
    </row>
    <row r="21" spans="1:6" x14ac:dyDescent="0.25">
      <c r="A21" s="16" t="s">
        <v>24</v>
      </c>
      <c r="C21" s="35">
        <f>C19*80%</f>
        <v>3137600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25</v>
      </c>
      <c r="B23" s="38"/>
      <c r="C23" s="39">
        <f>C4*C18</f>
        <v>925000</v>
      </c>
      <c r="D23" s="39"/>
    </row>
    <row r="24" spans="1:6" x14ac:dyDescent="0.25">
      <c r="A24" s="16" t="s">
        <v>26</v>
      </c>
    </row>
    <row r="25" spans="1:6" x14ac:dyDescent="0.25">
      <c r="A25" s="40" t="s">
        <v>27</v>
      </c>
      <c r="B25" s="17"/>
      <c r="C25" s="35">
        <f>C19*0.025/12</f>
        <v>8170.833333333333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D29" sqref="D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500</v>
      </c>
      <c r="C2" s="4">
        <f t="shared" ref="C2:C16" si="1">B2*1.2</f>
        <v>600</v>
      </c>
      <c r="D2" s="4">
        <f t="shared" ref="D2:D16" si="2">C2*1.2</f>
        <v>720</v>
      </c>
      <c r="E2" s="5">
        <f t="shared" ref="E2:E16" si="3">R2</f>
        <v>6165000</v>
      </c>
      <c r="F2" s="4">
        <f t="shared" ref="F2:F15" si="4">ROUND((E2/B2),0)</f>
        <v>12330</v>
      </c>
      <c r="G2" s="77">
        <f t="shared" ref="G2:G15" si="5">ROUND((E2/C2),0)</f>
        <v>10275</v>
      </c>
      <c r="H2" s="77">
        <f t="shared" ref="H2:H15" si="6">ROUND((E2/D2),0)</f>
        <v>8563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600</v>
      </c>
      <c r="Q2" s="7">
        <f t="shared" ref="Q2:Q10" si="9">P2/1.2</f>
        <v>500</v>
      </c>
      <c r="R2" s="78">
        <v>6165000</v>
      </c>
      <c r="S2" s="2" t="s">
        <v>86</v>
      </c>
    </row>
    <row r="3" spans="1:19" x14ac:dyDescent="0.25">
      <c r="A3" s="4">
        <v>2</v>
      </c>
      <c r="B3" s="4">
        <f t="shared" si="0"/>
        <v>490</v>
      </c>
      <c r="C3" s="4">
        <f t="shared" si="1"/>
        <v>588</v>
      </c>
      <c r="D3" s="4">
        <f t="shared" si="2"/>
        <v>705.6</v>
      </c>
      <c r="E3" s="5">
        <f t="shared" si="3"/>
        <v>6700000</v>
      </c>
      <c r="F3" s="4">
        <f t="shared" si="4"/>
        <v>13673</v>
      </c>
      <c r="G3" s="77">
        <f t="shared" si="5"/>
        <v>11395</v>
      </c>
      <c r="H3" s="77">
        <f t="shared" si="6"/>
        <v>9495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490</v>
      </c>
      <c r="R3" s="78">
        <v>6700000</v>
      </c>
      <c r="S3" s="2"/>
    </row>
    <row r="4" spans="1:19" x14ac:dyDescent="0.25">
      <c r="A4" s="4">
        <v>3</v>
      </c>
      <c r="B4" s="4">
        <f t="shared" si="0"/>
        <v>508.33333333333337</v>
      </c>
      <c r="C4" s="4">
        <f t="shared" si="1"/>
        <v>610</v>
      </c>
      <c r="D4" s="4">
        <f t="shared" si="2"/>
        <v>732</v>
      </c>
      <c r="E4" s="5">
        <f t="shared" si="3"/>
        <v>7000000</v>
      </c>
      <c r="F4" s="4">
        <f t="shared" si="4"/>
        <v>13770</v>
      </c>
      <c r="G4" s="77">
        <f t="shared" si="5"/>
        <v>11475</v>
      </c>
      <c r="H4" s="77">
        <f t="shared" si="6"/>
        <v>9563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610</v>
      </c>
      <c r="Q4" s="7">
        <f t="shared" si="9"/>
        <v>508.33333333333337</v>
      </c>
      <c r="R4" s="78">
        <v>7000000</v>
      </c>
      <c r="S4" s="2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8000000</v>
      </c>
      <c r="F5" s="4">
        <f t="shared" si="4"/>
        <v>16000</v>
      </c>
      <c r="G5" s="4">
        <f t="shared" si="5"/>
        <v>13333</v>
      </c>
      <c r="H5" s="4">
        <f t="shared" si="6"/>
        <v>11111</v>
      </c>
      <c r="I5" s="4">
        <f t="shared" si="7"/>
        <v>0</v>
      </c>
      <c r="J5" s="4">
        <f t="shared" si="8"/>
        <v>0</v>
      </c>
      <c r="O5">
        <v>0</v>
      </c>
      <c r="P5">
        <v>600</v>
      </c>
      <c r="Q5">
        <f t="shared" si="9"/>
        <v>500</v>
      </c>
      <c r="R5" s="2">
        <v>8000000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84</v>
      </c>
      <c r="F28" s="57" t="s">
        <v>70</v>
      </c>
      <c r="G28" s="57">
        <v>300</v>
      </c>
    </row>
    <row r="29" spans="1:19" s="10" customFormat="1" x14ac:dyDescent="0.25">
      <c r="C29" s="72" t="s">
        <v>1</v>
      </c>
      <c r="D29" s="72">
        <v>3400000</v>
      </c>
      <c r="F29" s="57" t="s">
        <v>71</v>
      </c>
      <c r="G29" s="57">
        <v>370</v>
      </c>
      <c r="H29" s="10">
        <f>G29/G28</f>
        <v>1.2333333333333334</v>
      </c>
    </row>
    <row r="30" spans="1:19" s="10" customFormat="1" x14ac:dyDescent="0.25">
      <c r="F30" s="57" t="s">
        <v>72</v>
      </c>
      <c r="G30" s="57">
        <v>10300</v>
      </c>
    </row>
    <row r="31" spans="1:19" s="10" customFormat="1" x14ac:dyDescent="0.25">
      <c r="C31" s="75"/>
      <c r="D31" s="75"/>
      <c r="F31" s="75" t="s">
        <v>73</v>
      </c>
      <c r="G31" s="75">
        <f>G29*G30</f>
        <v>3811000</v>
      </c>
      <c r="H31" s="10">
        <f>G31/D29</f>
        <v>1.1208823529411764</v>
      </c>
    </row>
    <row r="32" spans="1:19" s="10" customFormat="1" x14ac:dyDescent="0.25">
      <c r="C32" s="75"/>
      <c r="D32" s="75"/>
      <c r="F32" s="75" t="s">
        <v>23</v>
      </c>
      <c r="G32" s="75">
        <f>G31*90%</f>
        <v>3429900</v>
      </c>
    </row>
    <row r="33" spans="3:7" s="10" customFormat="1" x14ac:dyDescent="0.25">
      <c r="C33" s="75"/>
      <c r="D33" s="75"/>
      <c r="F33" s="75" t="s">
        <v>24</v>
      </c>
      <c r="G33" s="75">
        <f>G31*80%</f>
        <v>3048800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2023-08-24T05:19:01Z</dcterms:modified>
</cp:coreProperties>
</file>