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4D381A5-CFA5-4BDD-843E-C3A394FEB61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7" i="1" l="1"/>
  <c r="C17" i="1"/>
  <c r="C19" i="1" s="1"/>
  <c r="J7" i="1"/>
  <c r="B35" i="1"/>
  <c r="H11" i="1"/>
  <c r="H8" i="1"/>
  <c r="H29" i="1"/>
  <c r="J29" i="1"/>
  <c r="F9" i="1"/>
  <c r="F8" i="1"/>
  <c r="B20" i="1"/>
  <c r="H7" i="1"/>
  <c r="G6" i="1"/>
  <c r="F6" i="1"/>
  <c r="H6" i="1" s="1"/>
  <c r="C18" i="1" l="1"/>
  <c r="J4" i="1"/>
  <c r="J31" i="1"/>
  <c r="J30" i="1"/>
  <c r="E68" i="1"/>
  <c r="E69" i="1" s="1"/>
  <c r="J5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H37" i="1"/>
  <c r="H36" i="1" l="1"/>
  <c r="J36" i="1"/>
  <c r="H35" i="1"/>
  <c r="I35" i="1"/>
  <c r="D36" i="1" l="1"/>
  <c r="J28" i="1" l="1"/>
  <c r="K7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  <c r="B23" i="1"/>
</calcChain>
</file>

<file path=xl/sharedStrings.xml><?xml version="1.0" encoding="utf-8"?>
<sst xmlns="http://schemas.openxmlformats.org/spreadsheetml/2006/main" count="32" uniqueCount="31">
  <si>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</si>
  <si>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</si>
  <si>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</si>
  <si>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</si>
  <si>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</si>
  <si>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</si>
  <si>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</si>
  <si>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</si>
  <si>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</si>
  <si>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</si>
  <si>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</si>
  <si>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</si>
  <si>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</si>
  <si>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</si>
  <si>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</si>
  <si>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</si>
  <si>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</si>
  <si>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</si>
  <si>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</si>
  <si>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</si>
  <si>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</si>
  <si>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</si>
  <si>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</si>
  <si>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</si>
  <si>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Measurement Carpet</t>
  </si>
  <si>
    <t xml:space="preserve">Value </t>
  </si>
  <si>
    <t>Bal</t>
  </si>
  <si>
    <t>Agreement carpet area</t>
  </si>
  <si>
    <t>Terrace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</si>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</sst>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0" fillId="0" borderId="0" xfId="0" applyBorder="1"/>
    <xf numFmtId="43" fontId="0" fillId="0" borderId="0" xfId="0" applyNumberFormat="1" applyBorder="1"/>
    <xf numFmtId="43" fontId="12" fillId="0" borderId="1" xfId="0" applyNumberFormat="1" applyFont="1" applyBorder="1"/>
    <xf numFmtId="0" fontId="12" fillId="0" borderId="1" xfId="0" applyFont="1" applyBorder="1"/>
    <xf numFmtId="43" fontId="12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40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B469C2-35FD-4A38-AA90-CCB746D6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7706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278646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96D57-35E6-400C-8522-662E1E99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47446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239094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1FEE3-1858-45CF-8866-39916661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44694" cy="7802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96199</xdr:colOff>
      <xdr:row>40</xdr:row>
      <xdr:rowOff>29643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95BE5B-661B-45CC-AEF6-F97B9B2E5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6801799" cy="76496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12</xdr:col>
      <xdr:colOff>134305</xdr:colOff>
      <xdr:row>79</xdr:row>
      <xdr:rowOff>29563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E6137A-871E-416C-AE4E-87862164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8001000"/>
          <a:ext cx="6839905" cy="7078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411419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14F4C-F922-4C4A-8B9C-DAFBD5178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13019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9"/>
  <sheetViews>
    <sheetView tabSelected="1" zoomScaleNormal="100" workbookViewId="0">
      <selection activeCell="G22" sqref="G22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8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47"/>
      <c r="C2" s="47"/>
      <c r="D2" s="48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9">
        <v>11500</v>
      </c>
      <c r="C3" s="39"/>
      <c r="D3" s="52"/>
      <c r="E3" s="14"/>
      <c r="F3" s="4">
        <v>2012</v>
      </c>
      <c r="G3" s="6">
        <v>2023</v>
      </c>
      <c r="H3" s="7">
        <f>G3-F3</f>
        <v>11</v>
      </c>
      <c r="I3" s="5"/>
      <c r="J3">
        <v>26620</v>
      </c>
      <c r="L3" s="4"/>
      <c r="M3" s="6"/>
      <c r="N3" s="7"/>
      <c r="O3" s="5"/>
    </row>
    <row r="4" spans="1:15" ht="33" x14ac:dyDescent="0.3">
      <c r="A4" s="32" t="s">
        <v>1</v>
      </c>
      <c r="B4" s="39">
        <v>2700</v>
      </c>
      <c r="C4" s="39"/>
      <c r="D4" s="52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30" t="s">
        <v>2</v>
      </c>
      <c r="B5" s="39">
        <f>B3-B4</f>
        <v>8800</v>
      </c>
      <c r="C5" s="49"/>
      <c r="D5" s="52"/>
      <c r="F5" t="s">
        <v>27</v>
      </c>
      <c r="G5" s="31" t="s">
        <v>28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30" t="s">
        <v>3</v>
      </c>
      <c r="B6" s="39">
        <f>B4</f>
        <v>2700</v>
      </c>
      <c r="C6" s="39"/>
      <c r="D6" s="52"/>
      <c r="E6" s="14"/>
      <c r="F6" s="14">
        <f>34.596*10.764</f>
        <v>372.39134399999995</v>
      </c>
      <c r="G6" s="31">
        <f>4.425*10.764</f>
        <v>47.630699999999997</v>
      </c>
      <c r="H6" s="22">
        <f>F6+G6</f>
        <v>420.02204399999994</v>
      </c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11</v>
      </c>
      <c r="C7" s="33"/>
      <c r="D7" s="42"/>
      <c r="F7" s="14">
        <v>14000</v>
      </c>
      <c r="G7" s="31"/>
      <c r="H7" s="22">
        <f>H6*1.2</f>
        <v>504.0264527999999</v>
      </c>
      <c r="I7" s="43">
        <v>8800</v>
      </c>
      <c r="J7" s="19">
        <f>I7*H7</f>
        <v>4435432.7846399993</v>
      </c>
      <c r="K7">
        <f>J7/10.764</f>
        <v>412061.75999999995</v>
      </c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49</v>
      </c>
      <c r="C8" s="33"/>
      <c r="D8" s="42"/>
      <c r="F8" s="14">
        <f>F7*F6</f>
        <v>5213478.8159999996</v>
      </c>
      <c r="G8" s="41"/>
      <c r="H8" s="45">
        <f>H7*1.3</f>
        <v>655.23438863999991</v>
      </c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33"/>
      <c r="D9" s="42"/>
      <c r="F9" s="26">
        <f>F8/420</f>
        <v>12413.0448</v>
      </c>
      <c r="G9" s="34"/>
      <c r="H9" s="44">
        <v>655</v>
      </c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16.5</v>
      </c>
      <c r="C10" s="33"/>
      <c r="D10" s="42"/>
      <c r="F10" s="14"/>
      <c r="G10" s="34"/>
      <c r="H10" s="44">
        <v>7500</v>
      </c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40">
        <f>B10%</f>
        <v>0.16500000000000001</v>
      </c>
      <c r="C11" s="40"/>
      <c r="D11" s="53"/>
      <c r="E11" s="50"/>
      <c r="F11" s="14"/>
      <c r="G11" s="34"/>
      <c r="H11" s="46">
        <f>H10*H9</f>
        <v>4912500</v>
      </c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9">
        <f>B6*B11</f>
        <v>445.5</v>
      </c>
      <c r="C12" s="39"/>
      <c r="D12" s="52"/>
      <c r="E12" s="51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9">
        <f>B6-B12</f>
        <v>2254.5</v>
      </c>
      <c r="C13" s="39"/>
      <c r="D13" s="54"/>
      <c r="E13" s="51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9">
        <f>B5</f>
        <v>8800</v>
      </c>
      <c r="C14" s="39"/>
      <c r="D14" s="52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9">
        <f>B14+B13</f>
        <v>11054.5</v>
      </c>
      <c r="C15" s="61">
        <v>11055</v>
      </c>
      <c r="D15" s="52"/>
      <c r="E15" s="14"/>
      <c r="F15" s="17" t="s">
        <v>24</v>
      </c>
      <c r="G15" s="27" t="s">
        <v>26</v>
      </c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5" t="s">
        <v>23</v>
      </c>
      <c r="B16" s="55">
        <v>420</v>
      </c>
      <c r="C16" s="60">
        <v>420</v>
      </c>
      <c r="D16" s="42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55" t="s">
        <v>25</v>
      </c>
      <c r="B17" s="55">
        <f>B15*B16</f>
        <v>4642890</v>
      </c>
      <c r="C17" s="59">
        <f>C15*C16</f>
        <v>4643100</v>
      </c>
      <c r="D17" s="5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55" t="s">
        <v>29</v>
      </c>
      <c r="B18" s="55">
        <f>B17*0.85</f>
        <v>3946456.5</v>
      </c>
      <c r="C18" s="59">
        <f>C17*0.85</f>
        <v>3946635</v>
      </c>
      <c r="D18" s="55"/>
      <c r="E18" s="14"/>
      <c r="F18" s="26"/>
      <c r="G18" s="26"/>
      <c r="H18" s="13"/>
      <c r="I18" s="12"/>
      <c r="L18" s="57"/>
      <c r="N18" s="13"/>
      <c r="O18" s="58"/>
    </row>
    <row r="19" spans="1:15" ht="16.5" x14ac:dyDescent="0.3">
      <c r="A19" s="55" t="s">
        <v>30</v>
      </c>
      <c r="B19" s="55">
        <f>B17*0.7</f>
        <v>3250023</v>
      </c>
      <c r="C19" s="59">
        <f>C17*0.7</f>
        <v>3250170</v>
      </c>
      <c r="D19" s="55"/>
      <c r="E19" s="14"/>
      <c r="F19" s="26"/>
      <c r="G19" s="26"/>
      <c r="H19" s="13"/>
      <c r="I19" s="12"/>
      <c r="L19" s="57"/>
      <c r="N19" s="13"/>
      <c r="O19" s="58"/>
    </row>
    <row r="20" spans="1:15" ht="16.5" x14ac:dyDescent="0.3">
      <c r="A20" s="55" t="s">
        <v>12</v>
      </c>
      <c r="B20" s="55">
        <f>504*B4</f>
        <v>1360800</v>
      </c>
      <c r="C20" s="35"/>
      <c r="D20" s="55"/>
      <c r="E20" s="14"/>
      <c r="F20" s="14"/>
      <c r="G20" s="14"/>
      <c r="I20" s="5"/>
    </row>
    <row r="21" spans="1:15" ht="16.5" x14ac:dyDescent="0.3">
      <c r="A21" s="55" t="s">
        <v>16</v>
      </c>
      <c r="B21" s="55">
        <f>B17*0.025/12</f>
        <v>9672.6875</v>
      </c>
      <c r="C21" s="35"/>
      <c r="D21" s="56"/>
      <c r="E21" s="14"/>
    </row>
    <row r="22" spans="1:15" x14ac:dyDescent="0.25">
      <c r="B22" s="24"/>
      <c r="C22" s="24"/>
    </row>
    <row r="23" spans="1:15" x14ac:dyDescent="0.25">
      <c r="B23" s="24">
        <f>B17/419</f>
        <v>11080.883054892602</v>
      </c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450</v>
      </c>
      <c r="D27" s="20">
        <v>630</v>
      </c>
      <c r="E27" s="20"/>
      <c r="F27" s="20">
        <v>4900000</v>
      </c>
      <c r="G27" s="22">
        <f t="shared" ref="G27:G33" si="0">F27/C27</f>
        <v>10888.888888888889</v>
      </c>
      <c r="H27" s="22">
        <f>F27/D27</f>
        <v>7777.7777777777774</v>
      </c>
      <c r="I27" s="22" t="e">
        <f t="shared" ref="I27:I33" si="1">F27/B27</f>
        <v>#DIV/0!</v>
      </c>
      <c r="J27" s="20">
        <f>D27/C27</f>
        <v>1.4</v>
      </c>
      <c r="K27" s="29"/>
    </row>
    <row r="28" spans="1:15" ht="17.25" x14ac:dyDescent="0.3">
      <c r="B28" s="21"/>
      <c r="C28" s="21">
        <v>390</v>
      </c>
      <c r="D28" s="20"/>
      <c r="E28" s="20"/>
      <c r="F28" s="20">
        <v>5800000</v>
      </c>
      <c r="G28" s="22">
        <f t="shared" si="0"/>
        <v>14871.794871794871</v>
      </c>
      <c r="H28" s="22" t="e">
        <f>F28/D28</f>
        <v>#DIV/0!</v>
      </c>
      <c r="I28" s="22" t="e">
        <f t="shared" si="1"/>
        <v>#DIV/0!</v>
      </c>
      <c r="J28" s="20">
        <f>D28/C28</f>
        <v>0</v>
      </c>
      <c r="K28" s="29"/>
    </row>
    <row r="29" spans="1:15" x14ac:dyDescent="0.25">
      <c r="B29" s="21"/>
      <c r="C29" s="21">
        <v>480</v>
      </c>
      <c r="D29" s="20">
        <v>680</v>
      </c>
      <c r="E29" s="20"/>
      <c r="F29" s="22">
        <v>4900000</v>
      </c>
      <c r="G29" s="22">
        <f t="shared" si="0"/>
        <v>10208.333333333334</v>
      </c>
      <c r="H29" s="22">
        <f>F29/D29</f>
        <v>7205.8823529411766</v>
      </c>
      <c r="I29" s="22" t="e">
        <f t="shared" si="1"/>
        <v>#DIV/0!</v>
      </c>
      <c r="J29" s="20">
        <f>D29/C29</f>
        <v>1.4166666666666667</v>
      </c>
    </row>
    <row r="30" spans="1:15" x14ac:dyDescent="0.25">
      <c r="B30" s="21"/>
      <c r="C30" s="21">
        <v>450</v>
      </c>
      <c r="D30" s="20"/>
      <c r="E30" s="20"/>
      <c r="F30" s="22">
        <v>4800000</v>
      </c>
      <c r="G30" s="22">
        <f t="shared" si="0"/>
        <v>10666.666666666666</v>
      </c>
      <c r="H30" s="22" t="e">
        <f t="shared" ref="H30:H33" si="2">F30/D30</f>
        <v>#DIV/0!</v>
      </c>
      <c r="I30" s="22" t="e">
        <f t="shared" si="1"/>
        <v>#DIV/0!</v>
      </c>
      <c r="J30" s="20">
        <f>D30/C30</f>
        <v>0</v>
      </c>
    </row>
    <row r="31" spans="1:15" x14ac:dyDescent="0.25">
      <c r="C31" s="21"/>
      <c r="D31" s="36"/>
      <c r="F31" s="37"/>
      <c r="G31" s="37" t="e">
        <f t="shared" si="0"/>
        <v>#DIV/0!</v>
      </c>
      <c r="H31" s="22" t="e">
        <f t="shared" si="2"/>
        <v>#DIV/0!</v>
      </c>
      <c r="I31" s="37" t="e">
        <f t="shared" si="1"/>
        <v>#DIV/0!</v>
      </c>
      <c r="J31" s="20" t="e">
        <f>D31/C31</f>
        <v>#DIV/0!</v>
      </c>
    </row>
    <row r="32" spans="1:15" x14ac:dyDescent="0.25">
      <c r="F32" s="37"/>
      <c r="G32" s="37" t="e">
        <f t="shared" si="0"/>
        <v>#DIV/0!</v>
      </c>
      <c r="H32" s="37" t="e">
        <f t="shared" si="2"/>
        <v>#DIV/0!</v>
      </c>
      <c r="I32" s="37" t="e">
        <f t="shared" si="1"/>
        <v>#DIV/0!</v>
      </c>
      <c r="J32" t="e">
        <f>B32/C32</f>
        <v>#DIV/0!</v>
      </c>
    </row>
    <row r="33" spans="1:10" x14ac:dyDescent="0.25">
      <c r="F33" s="36"/>
      <c r="G33" s="37" t="e">
        <f t="shared" si="0"/>
        <v>#DIV/0!</v>
      </c>
      <c r="H33" s="37" t="e">
        <f t="shared" si="2"/>
        <v>#DIV/0!</v>
      </c>
      <c r="I33" s="37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f>39.74*10.764+2.32*10.764</f>
        <v>452.73383999999999</v>
      </c>
      <c r="C35" s="18">
        <v>4800000</v>
      </c>
      <c r="D35">
        <f>C35/B35</f>
        <v>10602.255841975497</v>
      </c>
      <c r="E35">
        <v>336000</v>
      </c>
      <c r="F35">
        <v>30000</v>
      </c>
      <c r="G35">
        <f>F35+E35+C35</f>
        <v>5166000</v>
      </c>
      <c r="H35">
        <f>G35/B35</f>
        <v>11410.677849926129</v>
      </c>
      <c r="I35" s="14" t="e">
        <f>G35/#REF!</f>
        <v>#REF!</v>
      </c>
      <c r="J35" t="e">
        <f>G35/A35</f>
        <v>#DIV/0!</v>
      </c>
    </row>
    <row r="36" spans="1:10" x14ac:dyDescent="0.25">
      <c r="B36" s="18">
        <v>509</v>
      </c>
      <c r="C36" s="18">
        <v>4500000</v>
      </c>
      <c r="D36">
        <f>C36/B36</f>
        <v>8840.8644400785852</v>
      </c>
      <c r="E36">
        <v>287800</v>
      </c>
      <c r="F36">
        <v>30000</v>
      </c>
      <c r="G36">
        <f>F36+E36+C36</f>
        <v>4817800</v>
      </c>
      <c r="H36">
        <f>G36/B36</f>
        <v>9465.2259332023568</v>
      </c>
      <c r="I36" s="14" t="e">
        <f>G36/#REF!</f>
        <v>#REF!</v>
      </c>
      <c r="J36" t="e">
        <f>G36/A36</f>
        <v>#DIV/0!</v>
      </c>
    </row>
    <row r="37" spans="1:10" x14ac:dyDescent="0.25">
      <c r="B37" s="18">
        <f>39.99*10.764</f>
        <v>430.45236</v>
      </c>
      <c r="C37" s="18">
        <v>4975000</v>
      </c>
      <c r="D37">
        <f>C37/B37</f>
        <v>11557.608837363559</v>
      </c>
      <c r="H37">
        <f>G37/B37</f>
        <v>0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55" spans="4:6" x14ac:dyDescent="0.25">
      <c r="D55">
        <v>36000</v>
      </c>
      <c r="E55">
        <v>5000</v>
      </c>
    </row>
    <row r="56" spans="4:6" x14ac:dyDescent="0.25">
      <c r="E56">
        <v>2000</v>
      </c>
    </row>
    <row r="57" spans="4:6" x14ac:dyDescent="0.25">
      <c r="E57">
        <v>2000</v>
      </c>
    </row>
    <row r="58" spans="4:6" x14ac:dyDescent="0.25">
      <c r="E58">
        <v>3000</v>
      </c>
    </row>
    <row r="59" spans="4:6" x14ac:dyDescent="0.25">
      <c r="E59">
        <v>500</v>
      </c>
    </row>
    <row r="60" spans="4:6" x14ac:dyDescent="0.25">
      <c r="E60">
        <v>2000</v>
      </c>
    </row>
    <row r="61" spans="4:6" x14ac:dyDescent="0.25">
      <c r="E61">
        <v>4000</v>
      </c>
    </row>
    <row r="62" spans="4:6" x14ac:dyDescent="0.25">
      <c r="E62">
        <v>1500</v>
      </c>
    </row>
    <row r="63" spans="4:6" x14ac:dyDescent="0.25">
      <c r="E63">
        <v>1000</v>
      </c>
    </row>
    <row r="64" spans="4:6" x14ac:dyDescent="0.25">
      <c r="D64" s="14"/>
      <c r="E64" s="14">
        <v>1000</v>
      </c>
      <c r="F64" s="14"/>
    </row>
    <row r="65" spans="5:5" x14ac:dyDescent="0.25">
      <c r="E65">
        <v>1500</v>
      </c>
    </row>
    <row r="66" spans="5:5" x14ac:dyDescent="0.25">
      <c r="E66">
        <v>4000</v>
      </c>
    </row>
    <row r="67" spans="5:5" x14ac:dyDescent="0.25">
      <c r="E67">
        <v>4000</v>
      </c>
    </row>
    <row r="68" spans="5:5" x14ac:dyDescent="0.25">
      <c r="E68">
        <f>SUM(E55:E67)</f>
        <v>31500</v>
      </c>
    </row>
    <row r="69" spans="5:5" x14ac:dyDescent="0.25">
      <c r="E69">
        <f>D55-E68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249A-12FB-4727-B2FE-D9F4B4E0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F644E-2415-4E63-8ACF-63D50CF97F7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68176-D1C4-43AA-BC23-FFFBA9A6B452}">
  <dimension ref="A1"/>
  <sheetViews>
    <sheetView topLeftCell="A10" workbookViewId="0">
      <selection activeCell="B43" sqref="B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8E10B-792B-46C4-9214-2C6CB1874C0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2023-08-22T09:04:15Z</dcterms:modified>
</cp:coreProperties>
</file>