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4\Aug-2023\UBI-Branch\A.B. Road Khajrana Branch\Simran Garden - 2, Flat No. 103\"/>
    </mc:Choice>
  </mc:AlternateContent>
  <bookViews>
    <workbookView xWindow="0" yWindow="0" windowWidth="21600" windowHeight="964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F27" i="2" l="1"/>
  <c r="I22" i="3" l="1"/>
  <c r="I17" i="3"/>
  <c r="I18" i="3"/>
  <c r="I19" i="3"/>
  <c r="I20" i="3"/>
  <c r="I21" i="3"/>
  <c r="I16" i="3"/>
  <c r="I10" i="3"/>
  <c r="I11" i="3"/>
  <c r="I12" i="3"/>
  <c r="I13" i="3"/>
  <c r="I14" i="3"/>
  <c r="I15" i="3"/>
  <c r="I9" i="3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<sst xmlns="http://schemas.openxmlformats.org/spreadsheetml/2006/main" count="58" uniqueCount="46">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</sst>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="55" zoomScaleNormal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38" sqref="H38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850</v>
      </c>
      <c r="D2" s="7" t="s">
        <v>44</v>
      </c>
      <c r="E2" s="4"/>
      <c r="F2" s="4"/>
      <c r="G2" s="25"/>
      <c r="H2" s="1" t="s">
        <v>39</v>
      </c>
      <c r="I2" s="61">
        <v>0</v>
      </c>
      <c r="J2" s="61">
        <f>C2</f>
        <v>850</v>
      </c>
      <c r="K2" s="61">
        <f>I3</f>
        <v>0</v>
      </c>
      <c r="L2" s="51">
        <f>J2*K2</f>
        <v>0</v>
      </c>
      <c r="O2" s="58" t="s">
        <v>35</v>
      </c>
      <c r="P2" s="59">
        <f>C28</f>
        <v>3425500</v>
      </c>
      <c r="R2" s="20">
        <f>P2*0.025/12</f>
        <v>7136.458333333333</v>
      </c>
      <c r="S2" s="18" t="s">
        <v>34</v>
      </c>
    </row>
    <row r="3" spans="1:19" x14ac:dyDescent="0.3">
      <c r="B3" s="24" t="s">
        <v>6</v>
      </c>
      <c r="C3" s="50">
        <v>2800</v>
      </c>
      <c r="D3" s="15"/>
      <c r="E3" s="26"/>
      <c r="F3" s="26"/>
      <c r="G3" s="15"/>
      <c r="H3" s="1" t="s">
        <v>40</v>
      </c>
      <c r="I3" s="61">
        <f>MROUND(I2/10.764,1)</f>
        <v>0</v>
      </c>
      <c r="J3" s="61"/>
      <c r="K3" s="51"/>
      <c r="L3" s="51">
        <f>N11</f>
        <v>1045500</v>
      </c>
      <c r="O3" s="58" t="s">
        <v>35</v>
      </c>
      <c r="P3" s="59">
        <f>C28</f>
        <v>3425500</v>
      </c>
      <c r="Q3" s="7"/>
      <c r="R3" s="20">
        <f>P3*0.04/12</f>
        <v>11418.333333333334</v>
      </c>
      <c r="S3" s="60" t="s">
        <v>36</v>
      </c>
    </row>
    <row r="4" spans="1:19" x14ac:dyDescent="0.3">
      <c r="B4" s="31" t="s">
        <v>18</v>
      </c>
      <c r="C4" s="51">
        <f>ROUND((C2*C3),0)</f>
        <v>2380000</v>
      </c>
      <c r="F4" s="22"/>
      <c r="G4" s="22"/>
      <c r="I4" s="51"/>
      <c r="J4" s="61"/>
      <c r="K4" s="51"/>
      <c r="L4" s="51">
        <f>SUM(L2:L3)</f>
        <v>1045500</v>
      </c>
      <c r="O4" s="58" t="s">
        <v>35</v>
      </c>
      <c r="P4" s="59">
        <f>C28</f>
        <v>3425500</v>
      </c>
      <c r="Q4" s="7"/>
      <c r="R4" s="20">
        <f>P4*0.033/12</f>
        <v>9420.125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850</v>
      </c>
      <c r="D8" s="48">
        <v>2011</v>
      </c>
      <c r="E8" s="48">
        <v>2023</v>
      </c>
      <c r="F8" s="48">
        <v>60</v>
      </c>
      <c r="G8" s="52">
        <v>1500</v>
      </c>
      <c r="H8" s="53">
        <f t="shared" ref="H8" si="0">E8-D8</f>
        <v>12</v>
      </c>
      <c r="I8" s="53">
        <f t="shared" ref="I8" si="1">F8-H8</f>
        <v>48</v>
      </c>
      <c r="J8" s="53">
        <f t="shared" ref="J8" si="2">IF(H8&gt;=5,90*H8/F8,0)</f>
        <v>18</v>
      </c>
      <c r="K8" s="53">
        <f t="shared" ref="K8" si="3">G8/100*J8</f>
        <v>270</v>
      </c>
      <c r="L8" s="53">
        <f t="shared" ref="L8" si="4">ROUND((G8-K8),0)</f>
        <v>1230</v>
      </c>
      <c r="M8" s="53">
        <f t="shared" ref="M8" si="5">O8-N8</f>
        <v>229500</v>
      </c>
      <c r="N8" s="53">
        <f t="shared" ref="N8" si="6">ROUND((L8*C8),0)</f>
        <v>1045500</v>
      </c>
      <c r="O8" s="53">
        <f t="shared" ref="O8" si="7">ROUND((C8*G8),0)</f>
        <v>1275000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229500</v>
      </c>
      <c r="N11" s="53">
        <f>SUM(N8:N10)</f>
        <v>1045500</v>
      </c>
      <c r="O11" s="53">
        <f>SUM(O8:O10)</f>
        <v>1275000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64" t="s">
        <v>20</v>
      </c>
      <c r="C13" s="64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65" t="s">
        <v>15</v>
      </c>
      <c r="C18" s="66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ht="16.5" customHeight="1" x14ac:dyDescent="0.3">
      <c r="B20" s="24" t="s">
        <v>6</v>
      </c>
      <c r="C20" s="50">
        <v>0</v>
      </c>
      <c r="D20" s="29"/>
      <c r="E20" s="22"/>
      <c r="H20" s="1"/>
      <c r="I20" s="1"/>
      <c r="K20" s="1"/>
      <c r="M20" s="1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H21" s="1"/>
      <c r="I21" s="1"/>
      <c r="K21" s="1"/>
      <c r="M21" s="1"/>
      <c r="N21" s="1"/>
      <c r="O21" s="1"/>
    </row>
    <row r="22" spans="1:15" x14ac:dyDescent="0.3">
      <c r="B22" s="39"/>
      <c r="C22" s="19"/>
      <c r="D22" s="9"/>
      <c r="E22" s="9"/>
      <c r="H22" s="1"/>
      <c r="I22" s="1"/>
      <c r="K22" s="1"/>
      <c r="M22" s="1"/>
      <c r="N22" s="1"/>
      <c r="O22" s="1"/>
    </row>
    <row r="23" spans="1:15" x14ac:dyDescent="0.3">
      <c r="C23" s="9" t="s">
        <v>22</v>
      </c>
      <c r="D23" s="9"/>
      <c r="E23" s="9"/>
      <c r="H23" s="1"/>
      <c r="I23" s="1"/>
      <c r="K23" s="1"/>
      <c r="M23" s="1"/>
      <c r="N23" s="1"/>
      <c r="O23" s="1"/>
    </row>
    <row r="24" spans="1:15" x14ac:dyDescent="0.3">
      <c r="B24" s="2" t="s">
        <v>13</v>
      </c>
      <c r="C24" s="51">
        <f>C4</f>
        <v>2380000</v>
      </c>
      <c r="D24" s="19"/>
      <c r="E24" s="19"/>
      <c r="H24" s="1"/>
      <c r="I24" s="1"/>
      <c r="K24" s="1"/>
      <c r="M24" s="1"/>
      <c r="N24" s="1"/>
      <c r="O24" s="1"/>
    </row>
    <row r="25" spans="1:15" x14ac:dyDescent="0.3">
      <c r="B25" s="2" t="s">
        <v>14</v>
      </c>
      <c r="C25" s="51">
        <f>N11</f>
        <v>1045500</v>
      </c>
      <c r="D25" s="19"/>
      <c r="E25" s="19"/>
      <c r="F25" s="7">
        <v>4000</v>
      </c>
      <c r="H25" s="1"/>
      <c r="I25" s="1"/>
      <c r="K25" s="1"/>
      <c r="M25" s="1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20">
        <v>1230</v>
      </c>
      <c r="K26" s="1"/>
      <c r="M26" s="1"/>
      <c r="N26" s="1"/>
      <c r="O26" s="1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20">
        <f>F25-F26</f>
        <v>2770</v>
      </c>
      <c r="K27" s="1"/>
      <c r="M27" s="1"/>
      <c r="N27" s="1"/>
      <c r="O27" s="1"/>
    </row>
    <row r="28" spans="1:15" x14ac:dyDescent="0.3">
      <c r="A28" s="1"/>
      <c r="B28" s="13" t="s">
        <v>8</v>
      </c>
      <c r="C28" s="57">
        <f>C24+C25+C26+C27</f>
        <v>3425500</v>
      </c>
      <c r="D28" s="18"/>
      <c r="F28" s="1"/>
      <c r="K28" s="1"/>
      <c r="M28" s="1"/>
      <c r="N28" s="1"/>
      <c r="O28" s="1"/>
    </row>
    <row r="29" spans="1:15" x14ac:dyDescent="0.3">
      <c r="A29" s="1"/>
      <c r="B29" s="13" t="s">
        <v>9</v>
      </c>
      <c r="C29" s="57">
        <f>MROUND(C28*90%,1)</f>
        <v>3082950</v>
      </c>
      <c r="D29" s="20"/>
      <c r="F29" s="1"/>
      <c r="K29" s="1"/>
      <c r="M29" s="1"/>
      <c r="N29" s="1"/>
      <c r="O29" s="1"/>
    </row>
    <row r="30" spans="1:15" x14ac:dyDescent="0.3">
      <c r="A30" s="1"/>
      <c r="B30" s="13" t="s">
        <v>10</v>
      </c>
      <c r="C30" s="57">
        <f>MROUND(C28*80%,1)</f>
        <v>2740400</v>
      </c>
      <c r="D30" s="20"/>
      <c r="F30" s="1"/>
      <c r="K30" s="1"/>
      <c r="M30" s="1"/>
      <c r="N30" s="1"/>
      <c r="O30" s="1"/>
    </row>
    <row r="31" spans="1:15" x14ac:dyDescent="0.3">
      <c r="A31" s="1"/>
      <c r="B31" s="2" t="s">
        <v>24</v>
      </c>
      <c r="C31" s="51">
        <f>O11</f>
        <v>1275000</v>
      </c>
      <c r="D31" s="30"/>
      <c r="O31" s="33"/>
    </row>
    <row r="32" spans="1:15" x14ac:dyDescent="0.3">
      <c r="A32" s="1"/>
      <c r="B32" s="13" t="s">
        <v>41</v>
      </c>
      <c r="C32" s="58">
        <f>MROUND(C31*0.85,1)</f>
        <v>1083750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9:Q22"/>
  <sheetViews>
    <sheetView workbookViewId="0">
      <selection activeCell="O13" sqref="O13"/>
    </sheetView>
  </sheetViews>
  <sheetFormatPr defaultRowHeight="15" x14ac:dyDescent="0.25"/>
  <sheetData>
    <row r="9" spans="7:17" x14ac:dyDescent="0.25">
      <c r="G9">
        <v>4</v>
      </c>
      <c r="H9">
        <v>7</v>
      </c>
      <c r="I9">
        <f>H9*G9</f>
        <v>28</v>
      </c>
    </row>
    <row r="10" spans="7:17" x14ac:dyDescent="0.25">
      <c r="G10">
        <v>15</v>
      </c>
      <c r="H10">
        <v>4</v>
      </c>
      <c r="I10">
        <f t="shared" ref="I10:I16" si="0">H10*G10</f>
        <v>60</v>
      </c>
      <c r="Q10" t="s">
        <v>45</v>
      </c>
    </row>
    <row r="11" spans="7:17" x14ac:dyDescent="0.25">
      <c r="G11">
        <v>10</v>
      </c>
      <c r="H11">
        <v>12</v>
      </c>
      <c r="I11">
        <f t="shared" si="0"/>
        <v>120</v>
      </c>
    </row>
    <row r="12" spans="7:17" x14ac:dyDescent="0.25">
      <c r="G12">
        <v>12</v>
      </c>
      <c r="H12">
        <v>11</v>
      </c>
      <c r="I12">
        <f t="shared" si="0"/>
        <v>132</v>
      </c>
    </row>
    <row r="13" spans="7:17" x14ac:dyDescent="0.25">
      <c r="G13">
        <v>7</v>
      </c>
      <c r="H13">
        <v>3</v>
      </c>
      <c r="I13">
        <f t="shared" si="0"/>
        <v>21</v>
      </c>
    </row>
    <row r="14" spans="7:17" x14ac:dyDescent="0.25">
      <c r="G14">
        <v>11</v>
      </c>
      <c r="H14">
        <v>8</v>
      </c>
      <c r="I14">
        <f t="shared" si="0"/>
        <v>88</v>
      </c>
    </row>
    <row r="15" spans="7:17" x14ac:dyDescent="0.25">
      <c r="G15">
        <v>7</v>
      </c>
      <c r="H15">
        <v>10</v>
      </c>
      <c r="I15">
        <f t="shared" si="0"/>
        <v>70</v>
      </c>
    </row>
    <row r="16" spans="7:17" x14ac:dyDescent="0.25">
      <c r="G16">
        <v>7</v>
      </c>
      <c r="H16">
        <v>5</v>
      </c>
      <c r="I16">
        <f t="shared" si="0"/>
        <v>35</v>
      </c>
    </row>
    <row r="17" spans="7:9" x14ac:dyDescent="0.25">
      <c r="G17">
        <v>10</v>
      </c>
      <c r="H17">
        <v>15</v>
      </c>
      <c r="I17">
        <f t="shared" ref="I17:I21" si="1">H17*G17</f>
        <v>150</v>
      </c>
    </row>
    <row r="18" spans="7:9" x14ac:dyDescent="0.25">
      <c r="G18">
        <v>5</v>
      </c>
      <c r="H18">
        <v>8</v>
      </c>
      <c r="I18">
        <f t="shared" si="1"/>
        <v>40</v>
      </c>
    </row>
    <row r="19" spans="7:9" x14ac:dyDescent="0.25">
      <c r="G19">
        <v>0</v>
      </c>
      <c r="H19">
        <v>0</v>
      </c>
      <c r="I19">
        <f t="shared" si="1"/>
        <v>0</v>
      </c>
    </row>
    <row r="20" spans="7:9" x14ac:dyDescent="0.25">
      <c r="G20">
        <v>0</v>
      </c>
      <c r="H20">
        <v>0</v>
      </c>
      <c r="I20">
        <f t="shared" si="1"/>
        <v>0</v>
      </c>
    </row>
    <row r="21" spans="7:9" x14ac:dyDescent="0.25">
      <c r="G21">
        <v>0</v>
      </c>
      <c r="H21">
        <v>0</v>
      </c>
      <c r="I21">
        <f t="shared" si="1"/>
        <v>0</v>
      </c>
    </row>
    <row r="22" spans="7:9" x14ac:dyDescent="0.25">
      <c r="I22">
        <f>SUM(I9:I18)</f>
        <v>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2023-08-14T13:00:51Z</dcterms:modified>
</cp:coreProperties>
</file>