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225"/>
  <workbookPr/>
  <mc:AlternateContent xmlns:mc="http://schemas.openxmlformats.org/markup-compatibility/2006">
    <mc:Choice Requires="x15">
      <x15ac:absPath xmlns:x15ac="http://schemas.microsoft.com/office/spreadsheetml/2010/11/ac" url="D:\Mumbai\Bank of Baroda\MMWR - Vile Parle (West)\Prashant K. Purecha - Flat\"/>
    </mc:Choice>
  </mc:AlternateContent>
  <xr:revisionPtr revIDLastSave="0" documentId="13_ncr:1_{B3539BD9-3E71-457D-BB4F-71675E922CC2}" xr6:coauthVersionLast="47" xr6:coauthVersionMax="47" xr10:uidLastSave="{00000000-0000-0000-0000-000000000000}"/>
  <bookViews>
    <workbookView xWindow="-120" yWindow="-120" windowWidth="29040" windowHeight="15720" tabRatio="932" firstSheet="2" activeTab="3" xr2:uid="{00000000-000D-0000-FFFF-FFFF00000000}"/>
  </bookViews>
  <sheets>
    <sheet name="Depreciation" sheetId="25" r:id="rId1"/>
    <sheet name="Sale plan" sheetId="24" r:id="rId2"/>
    <sheet name="Calculation" sheetId="23" r:id="rId3"/>
    <sheet name="20-20" sheetId="4" r:id="rId4"/>
    <sheet name="Sheet1" sheetId="13" r:id="rId5"/>
    <sheet name="Sheet2" sheetId="78" r:id="rId6"/>
    <sheet name="Sheet3" sheetId="90" r:id="rId7"/>
    <sheet name="Sheet4" sheetId="91" r:id="rId8"/>
    <sheet name="Sheet5" sheetId="92" r:id="rId9"/>
    <sheet name="Sheet6" sheetId="93" r:id="rId10"/>
    <sheet name="Sheet7" sheetId="94" r:id="rId11"/>
    <sheet name="Sheet8" sheetId="95" r:id="rId12"/>
    <sheet name="Sheet9" sheetId="96" r:id="rId13"/>
    <sheet name="Sheet10" sheetId="97" r:id="rId14"/>
    <sheet name="Sheet11" sheetId="98" r:id="rId15"/>
    <sheet name="Sheet12" sheetId="99" r:id="rId16"/>
    <sheet name="Sheet13" sheetId="100" r:id="rId17"/>
    <sheet name="Sheet14" sheetId="101" r:id="rId18"/>
    <sheet name="Sheet15" sheetId="102" r:id="rId19"/>
    <sheet name="Sheet16" sheetId="103" r:id="rId20"/>
    <sheet name="Sheet17" sheetId="104" r:id="rId21"/>
    <sheet name="Sheet18" sheetId="105" r:id="rId22"/>
    <sheet name="Sheet19" sheetId="106" r:id="rId23"/>
    <sheet name="Sheet20" sheetId="107" r:id="rId24"/>
    <sheet name="Sheet21" sheetId="108" r:id="rId25"/>
    <sheet name="Sheet22" sheetId="109" r:id="rId26"/>
  </sheets>
  <definedNames>
    <definedName name="_Hlk83481416" localSheetId="3">'20-20'!$N$29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Q20" i="4" l="1"/>
  <c r="F3" i="4"/>
  <c r="F4" i="4"/>
  <c r="F5" i="4"/>
  <c r="F6" i="4"/>
  <c r="F7" i="4"/>
  <c r="F8" i="4"/>
  <c r="F9" i="4"/>
  <c r="F10" i="4"/>
  <c r="F11" i="4"/>
  <c r="F12" i="4"/>
  <c r="F13" i="4"/>
  <c r="F14" i="4"/>
  <c r="F15" i="4"/>
  <c r="F16" i="4"/>
  <c r="F17" i="4"/>
  <c r="F18" i="4"/>
  <c r="F19" i="4"/>
  <c r="F21" i="4"/>
  <c r="F22" i="4"/>
  <c r="F23" i="4"/>
  <c r="P23" i="4"/>
  <c r="J23" i="4"/>
  <c r="I23" i="4"/>
  <c r="E23" i="4"/>
  <c r="B23" i="4"/>
  <c r="C23" i="4" s="1"/>
  <c r="D23" i="4" s="1"/>
  <c r="A23" i="4"/>
  <c r="P21" i="4"/>
  <c r="P22" i="4"/>
  <c r="J22" i="4"/>
  <c r="I22" i="4"/>
  <c r="E22" i="4"/>
  <c r="B22" i="4"/>
  <c r="C22" i="4" s="1"/>
  <c r="D22" i="4" s="1"/>
  <c r="A22" i="4"/>
  <c r="J21" i="4"/>
  <c r="I21" i="4"/>
  <c r="E21" i="4"/>
  <c r="B21" i="4"/>
  <c r="C21" i="4" s="1"/>
  <c r="D21" i="4" s="1"/>
  <c r="A21" i="4"/>
  <c r="J20" i="4"/>
  <c r="I20" i="4"/>
  <c r="E20" i="4"/>
  <c r="B20" i="4"/>
  <c r="C20" i="4" s="1"/>
  <c r="A20" i="4"/>
  <c r="G35" i="4"/>
  <c r="F20" i="4" l="1"/>
  <c r="H23" i="4"/>
  <c r="G23" i="4"/>
  <c r="H21" i="4"/>
  <c r="G21" i="4"/>
  <c r="H22" i="4"/>
  <c r="G22" i="4"/>
  <c r="G20" i="4"/>
  <c r="D20" i="4"/>
  <c r="H20" i="4" s="1"/>
  <c r="P12" i="4"/>
  <c r="N17" i="24"/>
  <c r="N15" i="24"/>
  <c r="N14" i="24"/>
  <c r="R47" i="4"/>
  <c r="R44" i="4"/>
  <c r="R43" i="4"/>
  <c r="P3" i="4"/>
  <c r="H4" i="23"/>
  <c r="G34" i="4"/>
  <c r="G37" i="4" s="1"/>
  <c r="Q2" i="4"/>
  <c r="P4" i="4"/>
  <c r="Q5" i="4"/>
  <c r="Q6" i="4"/>
  <c r="Q7" i="4"/>
  <c r="Q8" i="4"/>
  <c r="P9" i="4"/>
  <c r="Q10" i="4"/>
  <c r="P11" i="4"/>
  <c r="Q11" i="4" s="1"/>
  <c r="P13" i="4"/>
  <c r="P14" i="4"/>
  <c r="K4" i="23"/>
  <c r="K5" i="23"/>
  <c r="E28" i="23"/>
  <c r="Q15" i="4"/>
  <c r="P16" i="4"/>
  <c r="P17" i="4"/>
  <c r="P18" i="4"/>
  <c r="G30" i="4" l="1"/>
  <c r="E34" i="4"/>
  <c r="P19" i="4"/>
  <c r="C23" i="23"/>
  <c r="C8" i="25"/>
  <c r="D9" i="23"/>
  <c r="C7" i="23" s="1"/>
  <c r="N16" i="24"/>
  <c r="N12" i="24"/>
  <c r="N13" i="24"/>
  <c r="H5" i="23"/>
  <c r="N3" i="24"/>
  <c r="N4" i="24"/>
  <c r="N5" i="24"/>
  <c r="N6" i="24"/>
  <c r="N7" i="24"/>
  <c r="N8" i="24"/>
  <c r="N9" i="24"/>
  <c r="N10" i="24"/>
  <c r="N11" i="24"/>
  <c r="N2" i="24"/>
  <c r="C4" i="25"/>
  <c r="H37" i="4" l="1"/>
  <c r="J2" i="4"/>
  <c r="I2" i="4"/>
  <c r="J3" i="4"/>
  <c r="I3" i="4"/>
  <c r="J4" i="4"/>
  <c r="I4" i="4"/>
  <c r="J5" i="4"/>
  <c r="I5" i="4"/>
  <c r="J6" i="4"/>
  <c r="I6" i="4"/>
  <c r="J7" i="4"/>
  <c r="I7" i="4"/>
  <c r="N31" i="24"/>
  <c r="E19" i="23" l="1"/>
  <c r="E21" i="23" s="1"/>
  <c r="D19" i="23"/>
  <c r="D23" i="23"/>
  <c r="C5" i="23"/>
  <c r="E20" i="23" l="1"/>
  <c r="D21" i="23"/>
  <c r="D20" i="23"/>
  <c r="C5" i="25"/>
  <c r="B2" i="4"/>
  <c r="B3" i="4"/>
  <c r="B4" i="4"/>
  <c r="B5" i="4"/>
  <c r="B6" i="4"/>
  <c r="B7" i="4"/>
  <c r="B8" i="4"/>
  <c r="B9" i="4"/>
  <c r="B10" i="4"/>
  <c r="B11" i="4"/>
  <c r="B12" i="4"/>
  <c r="B13" i="4"/>
  <c r="C13" i="4" s="1"/>
  <c r="D13" i="4" s="1"/>
  <c r="J8" i="4"/>
  <c r="J15" i="4"/>
  <c r="I15" i="4"/>
  <c r="E15" i="4"/>
  <c r="A15" i="4"/>
  <c r="J14" i="4"/>
  <c r="I14" i="4"/>
  <c r="E14" i="4"/>
  <c r="A14" i="4"/>
  <c r="J13" i="4"/>
  <c r="I13" i="4"/>
  <c r="E13" i="4"/>
  <c r="A13" i="4"/>
  <c r="J12" i="4"/>
  <c r="I12" i="4"/>
  <c r="E12" i="4"/>
  <c r="A12" i="4"/>
  <c r="J11" i="4"/>
  <c r="I11" i="4"/>
  <c r="E11" i="4"/>
  <c r="A11" i="4"/>
  <c r="J10" i="4"/>
  <c r="I10" i="4"/>
  <c r="E10" i="4"/>
  <c r="A10" i="4"/>
  <c r="J9" i="4"/>
  <c r="I9" i="4"/>
  <c r="E9" i="4"/>
  <c r="A9" i="4"/>
  <c r="I8" i="4"/>
  <c r="E8" i="4"/>
  <c r="A8" i="4"/>
  <c r="E7" i="4"/>
  <c r="A7" i="4"/>
  <c r="E6" i="4"/>
  <c r="A6" i="4"/>
  <c r="E5" i="4"/>
  <c r="A5" i="4"/>
  <c r="E4" i="4"/>
  <c r="A4" i="4"/>
  <c r="E3" i="4"/>
  <c r="A3" i="4"/>
  <c r="E2" i="4"/>
  <c r="A2" i="4"/>
  <c r="C13" i="25"/>
  <c r="C20" i="25"/>
  <c r="C16" i="25"/>
  <c r="C17" i="25" s="1"/>
  <c r="B15" i="4" l="1"/>
  <c r="B14" i="4"/>
  <c r="C12" i="4"/>
  <c r="D12" i="4" s="1"/>
  <c r="H12" i="4" s="1"/>
  <c r="C11" i="4"/>
  <c r="D11" i="4" s="1"/>
  <c r="H11" i="4" s="1"/>
  <c r="C10" i="4"/>
  <c r="D10" i="4" s="1"/>
  <c r="H10" i="4" s="1"/>
  <c r="C9" i="4"/>
  <c r="D9" i="4" s="1"/>
  <c r="H9" i="4" s="1"/>
  <c r="C8" i="4"/>
  <c r="D8" i="4" s="1"/>
  <c r="H8" i="4" s="1"/>
  <c r="C7" i="4"/>
  <c r="D7" i="4" s="1"/>
  <c r="H7" i="4" s="1"/>
  <c r="C6" i="4"/>
  <c r="D6" i="4" s="1"/>
  <c r="H6" i="4" s="1"/>
  <c r="C5" i="4"/>
  <c r="D5" i="4" s="1"/>
  <c r="H5" i="4" s="1"/>
  <c r="C4" i="4"/>
  <c r="D4" i="4" s="1"/>
  <c r="H4" i="4" s="1"/>
  <c r="C3" i="4"/>
  <c r="D3" i="4" s="1"/>
  <c r="H3" i="4" s="1"/>
  <c r="C2" i="4"/>
  <c r="D2" i="4" s="1"/>
  <c r="H2" i="4" s="1"/>
  <c r="F2" i="4"/>
  <c r="I2" i="24"/>
  <c r="H13" i="4"/>
  <c r="G13" i="4"/>
  <c r="C7" i="25"/>
  <c r="E5" i="25"/>
  <c r="E17" i="25"/>
  <c r="C19" i="25"/>
  <c r="C21" i="25" s="1"/>
  <c r="E21" i="25" s="1"/>
  <c r="G3" i="4" l="1"/>
  <c r="G4" i="4"/>
  <c r="G9" i="4"/>
  <c r="G10" i="4"/>
  <c r="G12" i="4"/>
  <c r="G8" i="4"/>
  <c r="G7" i="4"/>
  <c r="G5" i="4"/>
  <c r="G6" i="4"/>
  <c r="G11" i="4"/>
  <c r="G2" i="4"/>
  <c r="C14" i="4"/>
  <c r="C15" i="4"/>
  <c r="G39" i="4"/>
  <c r="C9" i="25"/>
  <c r="E9" i="25" s="1"/>
  <c r="G38" i="4"/>
  <c r="F30" i="24"/>
  <c r="H30" i="24" s="1"/>
  <c r="E30" i="24"/>
  <c r="G30" i="24" s="1"/>
  <c r="I30" i="24" s="1"/>
  <c r="H29" i="24"/>
  <c r="G29" i="24"/>
  <c r="I29" i="24" s="1"/>
  <c r="F29" i="24"/>
  <c r="E29" i="24"/>
  <c r="G28" i="24"/>
  <c r="F28" i="24"/>
  <c r="I28" i="24" s="1"/>
  <c r="E28" i="24"/>
  <c r="H28" i="24" s="1"/>
  <c r="H27" i="24"/>
  <c r="G27" i="24"/>
  <c r="F27" i="24"/>
  <c r="I27" i="24" s="1"/>
  <c r="E27" i="24"/>
  <c r="G26" i="24"/>
  <c r="F26" i="24"/>
  <c r="I26" i="24" s="1"/>
  <c r="E26" i="24"/>
  <c r="H26" i="24" s="1"/>
  <c r="G25" i="24"/>
  <c r="F25" i="24"/>
  <c r="I25" i="24" s="1"/>
  <c r="E25" i="24"/>
  <c r="H25" i="24" s="1"/>
  <c r="G24" i="24"/>
  <c r="F24" i="24"/>
  <c r="I24" i="24" s="1"/>
  <c r="E24" i="24"/>
  <c r="H24" i="24" s="1"/>
  <c r="G23" i="24"/>
  <c r="F23" i="24"/>
  <c r="I23" i="24" s="1"/>
  <c r="E23" i="24"/>
  <c r="H23" i="24" s="1"/>
  <c r="F22" i="24"/>
  <c r="H22" i="24" s="1"/>
  <c r="E22" i="24"/>
  <c r="G22" i="24" s="1"/>
  <c r="I22" i="24" s="1"/>
  <c r="F21" i="24"/>
  <c r="H21" i="24" s="1"/>
  <c r="E21" i="24"/>
  <c r="G21" i="24" s="1"/>
  <c r="I21" i="24" s="1"/>
  <c r="F20" i="24"/>
  <c r="H20" i="24" s="1"/>
  <c r="E20" i="24"/>
  <c r="G20" i="24" s="1"/>
  <c r="I20" i="24" s="1"/>
  <c r="F19" i="24"/>
  <c r="H19" i="24" s="1"/>
  <c r="E19" i="24"/>
  <c r="G19" i="24" s="1"/>
  <c r="F18" i="24"/>
  <c r="H18" i="24" s="1"/>
  <c r="E18" i="24"/>
  <c r="G18" i="24" s="1"/>
  <c r="F17" i="24"/>
  <c r="H17" i="24" s="1"/>
  <c r="E17" i="24"/>
  <c r="G17" i="24" s="1"/>
  <c r="F16" i="24"/>
  <c r="H16" i="24" s="1"/>
  <c r="E16" i="24"/>
  <c r="G16" i="24" s="1"/>
  <c r="F15" i="24"/>
  <c r="H15" i="24" s="1"/>
  <c r="E15" i="24"/>
  <c r="G15" i="24" s="1"/>
  <c r="F14" i="24"/>
  <c r="H14" i="24" s="1"/>
  <c r="E14" i="24"/>
  <c r="G14" i="24" s="1"/>
  <c r="F13" i="24"/>
  <c r="H13" i="24" s="1"/>
  <c r="E13" i="24"/>
  <c r="G13" i="24" s="1"/>
  <c r="F12" i="24"/>
  <c r="H12" i="24" s="1"/>
  <c r="E12" i="24"/>
  <c r="G12" i="24" s="1"/>
  <c r="F11" i="24"/>
  <c r="H11" i="24" s="1"/>
  <c r="E11" i="24"/>
  <c r="G11" i="24" s="1"/>
  <c r="F10" i="24"/>
  <c r="H10" i="24" s="1"/>
  <c r="E10" i="24"/>
  <c r="G10" i="24" s="1"/>
  <c r="F9" i="24"/>
  <c r="H9" i="24" s="1"/>
  <c r="E9" i="24"/>
  <c r="G9" i="24" s="1"/>
  <c r="F8" i="24"/>
  <c r="H8" i="24" s="1"/>
  <c r="E8" i="24"/>
  <c r="G8" i="24" s="1"/>
  <c r="F7" i="24"/>
  <c r="H7" i="24" s="1"/>
  <c r="E7" i="24"/>
  <c r="G7" i="24" s="1"/>
  <c r="F6" i="24"/>
  <c r="H6" i="24" s="1"/>
  <c r="E6" i="24"/>
  <c r="G6" i="24" s="1"/>
  <c r="F5" i="24"/>
  <c r="H5" i="24" s="1"/>
  <c r="E5" i="24"/>
  <c r="G5" i="24" s="1"/>
  <c r="F4" i="24"/>
  <c r="H4" i="24" s="1"/>
  <c r="E4" i="24"/>
  <c r="G4" i="24" s="1"/>
  <c r="W3" i="24"/>
  <c r="V3" i="24"/>
  <c r="F3" i="24"/>
  <c r="H3" i="24" s="1"/>
  <c r="E3" i="24"/>
  <c r="G3" i="24" s="1"/>
  <c r="D15" i="4" l="1"/>
  <c r="H15" i="4" s="1"/>
  <c r="G15" i="4"/>
  <c r="D14" i="4"/>
  <c r="H14" i="4" s="1"/>
  <c r="G14" i="4"/>
  <c r="I19" i="24"/>
  <c r="I10" i="24"/>
  <c r="I17" i="24"/>
  <c r="I12" i="24"/>
  <c r="I13" i="24"/>
  <c r="I15" i="24"/>
  <c r="I5" i="24"/>
  <c r="I4" i="24"/>
  <c r="J2" i="24"/>
  <c r="I9" i="24"/>
  <c r="I3" i="24"/>
  <c r="I14" i="24"/>
  <c r="I6" i="24"/>
  <c r="I7" i="24"/>
  <c r="I8" i="24"/>
  <c r="I16" i="24"/>
  <c r="I11" i="24"/>
  <c r="I18" i="24"/>
  <c r="J3" i="24" l="1"/>
  <c r="J4" i="24" s="1"/>
  <c r="J5" i="24" s="1"/>
  <c r="J6" i="24" s="1"/>
  <c r="J7" i="24" s="1"/>
  <c r="J8" i="24" s="1"/>
  <c r="J9" i="24" s="1"/>
  <c r="J10" i="24" s="1"/>
  <c r="J11" i="24" s="1"/>
  <c r="J12" i="24" s="1"/>
  <c r="J13" i="24" s="1"/>
  <c r="J14" i="24" s="1"/>
  <c r="J15" i="24" s="1"/>
  <c r="J16" i="24" s="1"/>
  <c r="J17" i="24" s="1"/>
  <c r="J18" i="24" s="1"/>
  <c r="J19" i="24" s="1"/>
  <c r="J20" i="24" s="1"/>
  <c r="J21" i="24" s="1"/>
  <c r="J22" i="24" s="1"/>
  <c r="J23" i="24" s="1"/>
  <c r="J24" i="24" s="1"/>
  <c r="J25" i="24" s="1"/>
  <c r="J26" i="24" s="1"/>
  <c r="J27" i="24" s="1"/>
  <c r="J28" i="24" s="1"/>
  <c r="J29" i="24" s="1"/>
  <c r="J30" i="24" s="1"/>
  <c r="C84" i="23" l="1"/>
  <c r="C8" i="23"/>
  <c r="C6" i="23"/>
  <c r="C14" i="23"/>
  <c r="C10" i="23" l="1"/>
  <c r="C11" i="23" s="1"/>
  <c r="C12" i="23" s="1"/>
  <c r="C13" i="23" s="1"/>
  <c r="C16" i="23" s="1"/>
  <c r="C19" i="23" s="1"/>
  <c r="C25" i="23" s="1"/>
  <c r="C20" i="23" l="1"/>
  <c r="C21" i="23"/>
  <c r="J19" i="4" l="1"/>
  <c r="I19" i="4"/>
  <c r="E19" i="4"/>
  <c r="A19" i="4"/>
  <c r="J18" i="4"/>
  <c r="I18" i="4"/>
  <c r="E18" i="4"/>
  <c r="A18" i="4"/>
  <c r="J17" i="4"/>
  <c r="I17" i="4"/>
  <c r="E17" i="4"/>
  <c r="A17" i="4"/>
  <c r="J16" i="4"/>
  <c r="I16" i="4"/>
  <c r="E16" i="4"/>
  <c r="A16" i="4"/>
  <c r="B16" i="4" l="1"/>
  <c r="B18" i="4"/>
  <c r="B17" i="4"/>
  <c r="B19" i="4"/>
  <c r="C19" i="4" l="1"/>
  <c r="G19" i="4" s="1"/>
  <c r="C18" i="4"/>
  <c r="G18" i="4" s="1"/>
  <c r="C17" i="4"/>
  <c r="G17" i="4" s="1"/>
  <c r="C16" i="4"/>
  <c r="G16" i="4" s="1"/>
  <c r="D19" i="4"/>
  <c r="H19" i="4" s="1"/>
  <c r="D18" i="4" l="1"/>
  <c r="H18" i="4" s="1"/>
  <c r="D17" i="4"/>
  <c r="H17" i="4" s="1"/>
  <c r="D16" i="4"/>
  <c r="H16" i="4" s="1"/>
</calcChain>
</file>

<file path=xl/sharedStrings.xml><?xml version="1.0" encoding="utf-8"?>
<sst xmlns="http://schemas.openxmlformats.org/spreadsheetml/2006/main" count="241" uniqueCount="152">
  <si>
    <t>Sr. No.</t>
  </si>
  <si>
    <t>Value</t>
  </si>
  <si>
    <t>Floor</t>
  </si>
  <si>
    <t>Total Floor</t>
  </si>
  <si>
    <t>Super Built up area</t>
  </si>
  <si>
    <t>Built up area</t>
  </si>
  <si>
    <t>Carpet area</t>
  </si>
  <si>
    <t xml:space="preserve">Sr. No. </t>
  </si>
  <si>
    <t>Rate on Carpet area</t>
  </si>
  <si>
    <t>Built up area (20%)</t>
  </si>
  <si>
    <t>Saleable area (20 + 20%)</t>
  </si>
  <si>
    <t>Rate on Built up  area (20%)</t>
  </si>
  <si>
    <t>Rate on Saleable area (20 + 20%)</t>
  </si>
  <si>
    <t>New Construction Rate</t>
  </si>
  <si>
    <t>Bldg.+Service (Cost of Construction)</t>
  </si>
  <si>
    <t>Land + Others</t>
  </si>
  <si>
    <t>Replacement Cost</t>
  </si>
  <si>
    <t>Age of the bldg.</t>
  </si>
  <si>
    <t>Estimated Life</t>
  </si>
  <si>
    <t>Total Life</t>
  </si>
  <si>
    <t>Depreciation (100-10)X15/60</t>
  </si>
  <si>
    <t>Depreciation Amt</t>
  </si>
  <si>
    <t>Depreciated Bldg. Rate</t>
  </si>
  <si>
    <t xml:space="preserve">Total Composite </t>
  </si>
  <si>
    <t>RV</t>
  </si>
  <si>
    <t>DV</t>
  </si>
  <si>
    <t>IV</t>
  </si>
  <si>
    <t>RR Value</t>
  </si>
  <si>
    <t>Rental Value</t>
  </si>
  <si>
    <t>Foot</t>
  </si>
  <si>
    <t>Inch</t>
  </si>
  <si>
    <t>foot</t>
  </si>
  <si>
    <t>Inch Cal.</t>
  </si>
  <si>
    <t>Inch.Cal</t>
  </si>
  <si>
    <t>total foot</t>
  </si>
  <si>
    <t>Total area</t>
  </si>
  <si>
    <t>Grand total</t>
  </si>
  <si>
    <t xml:space="preserve">depreciation </t>
  </si>
  <si>
    <t>Cost of const</t>
  </si>
  <si>
    <t>Mumbai</t>
  </si>
  <si>
    <t>Thane</t>
  </si>
  <si>
    <t>years</t>
  </si>
  <si>
    <t>%</t>
  </si>
  <si>
    <t>RCC</t>
  </si>
  <si>
    <t>2-5</t>
  </si>
  <si>
    <t>floor</t>
  </si>
  <si>
    <t>5-10</t>
  </si>
  <si>
    <t>Increas</t>
  </si>
  <si>
    <t>g+4</t>
  </si>
  <si>
    <t>no incre</t>
  </si>
  <si>
    <t>10-20</t>
  </si>
  <si>
    <t>20-30</t>
  </si>
  <si>
    <t>11-20</t>
  </si>
  <si>
    <t>30-40</t>
  </si>
  <si>
    <t>21-30</t>
  </si>
  <si>
    <t>40-50</t>
  </si>
  <si>
    <t>31 and above</t>
  </si>
  <si>
    <t>50-60</t>
  </si>
  <si>
    <t>above 60</t>
  </si>
  <si>
    <t>Residential</t>
  </si>
  <si>
    <t>Increased 5% for Higher floor (5th -10th Floor)</t>
  </si>
  <si>
    <t>Guideline Rate (New Property)</t>
  </si>
  <si>
    <t>Sq. Mtr.</t>
  </si>
  <si>
    <t>Sq. Ft.</t>
  </si>
  <si>
    <t>(-) Land Cost</t>
  </si>
  <si>
    <t>Guideline Rate (After Depreciation)</t>
  </si>
  <si>
    <t>Building Cost of Construction</t>
  </si>
  <si>
    <t>Land Rate after deduction of BCC</t>
  </si>
  <si>
    <t>Depreciation:
80% of Building Cost of Construction (for Building between 10 to 20 years)</t>
  </si>
  <si>
    <t>Year</t>
  </si>
  <si>
    <t>Year of Construction</t>
  </si>
  <si>
    <t>Age of the Building</t>
  </si>
  <si>
    <t>MCA</t>
  </si>
  <si>
    <t>Rate</t>
  </si>
  <si>
    <t>FMV</t>
  </si>
  <si>
    <t>Total MCA</t>
  </si>
  <si>
    <t>Chajja</t>
  </si>
  <si>
    <t>Service Area</t>
  </si>
  <si>
    <t>CA</t>
  </si>
  <si>
    <t>Ground Floor</t>
  </si>
  <si>
    <t>Insurance</t>
  </si>
  <si>
    <t>BUA</t>
  </si>
  <si>
    <t>Construction Cost</t>
  </si>
  <si>
    <t>Increased 10% for Higher floor (11th -20th Floor)</t>
  </si>
  <si>
    <t>Depreciation:
90% (for Building between 5 to 10 years)</t>
  </si>
  <si>
    <t>Balcony</t>
  </si>
  <si>
    <t>ACA</t>
  </si>
  <si>
    <t>Total ACA</t>
  </si>
  <si>
    <t>Dry Bal</t>
  </si>
  <si>
    <t>Cupboard</t>
  </si>
  <si>
    <t>rate on CA</t>
  </si>
  <si>
    <t>Agreement dtd.</t>
  </si>
  <si>
    <t>Bed</t>
  </si>
  <si>
    <t>Passage</t>
  </si>
  <si>
    <t>Living</t>
  </si>
  <si>
    <t>Toilet</t>
  </si>
  <si>
    <t>3 BHK Flat</t>
  </si>
  <si>
    <t>17.01.2007</t>
  </si>
  <si>
    <t>4546070/-</t>
  </si>
  <si>
    <t>Flat No. 1302</t>
  </si>
  <si>
    <t>Flat No. 1303</t>
  </si>
  <si>
    <t xml:space="preserve">Flat No. </t>
  </si>
  <si>
    <t>Area as per Agreement</t>
  </si>
  <si>
    <t>Carpet Area</t>
  </si>
  <si>
    <t>Index II</t>
  </si>
  <si>
    <t>Area</t>
  </si>
  <si>
    <t>As per Sale Plan, Flat No. 1302</t>
  </si>
  <si>
    <t>Living with Dining Area, Kitchen, Bedroom, WC, Bath</t>
  </si>
  <si>
    <t>As per Sale Plan, Flat No. 1303</t>
  </si>
  <si>
    <t>Built-up Area</t>
  </si>
  <si>
    <t>02.02.2007</t>
  </si>
  <si>
    <t>2167000/-</t>
  </si>
  <si>
    <t>Year of Construction 2006</t>
  </si>
  <si>
    <t>Year of Construciton 2006</t>
  </si>
  <si>
    <t>17 Years</t>
  </si>
  <si>
    <t>3 BHK Flat, JP Jeevan Sapna, Sunder Pada, Kandivali West, Mumbai</t>
  </si>
  <si>
    <t>3BHK 3Baths
Flat/Apartment for Sale
in JP Jeevan Sapna, Kandivali West, Mumbai Andheri-Dahisar, Mumbai</t>
  </si>
  <si>
    <t xml:space="preserve"> 2 BHK Flat In Jeevan Sapna For Sale In Patel Nagar,kandiwali West has been Inactive</t>
  </si>
  <si>
    <t>4+ BHK Flat In Jeevan Sapna, Kandivali West For Sale In Kandivali West has been sold out</t>
  </si>
  <si>
    <t>Comp</t>
  </si>
  <si>
    <t>IGR</t>
  </si>
  <si>
    <t>49.28 Sq. M.</t>
  </si>
  <si>
    <t>Jeevan Asha</t>
  </si>
  <si>
    <t>BUA - 86.17 Sq. M. i.e. 927 Sq. Ft.</t>
  </si>
  <si>
    <t>Jeevan Sapna</t>
  </si>
  <si>
    <t>10% loading</t>
  </si>
  <si>
    <t>20% loading</t>
  </si>
  <si>
    <t>Living Room, Kithen, Toilet, Toilet</t>
  </si>
  <si>
    <t>SP</t>
  </si>
  <si>
    <t>Dining</t>
  </si>
  <si>
    <t>Kitchne</t>
  </si>
  <si>
    <t>Kokila Kunj</t>
  </si>
  <si>
    <t>BUA 26.65 = 287</t>
  </si>
  <si>
    <t>BUA - 39.42 = 424</t>
  </si>
  <si>
    <t>BUA - 88.10 = 948</t>
  </si>
  <si>
    <t>Gokul Vatika</t>
  </si>
  <si>
    <t>BUA - 41.26</t>
  </si>
  <si>
    <t>Shree Vasant Vaikunth</t>
  </si>
  <si>
    <t>Vasant Aangan</t>
  </si>
  <si>
    <t>3 BHK Flat In Gokul Nagari Chsl For Sale In Swami Vivekanand International School, MG cross rd</t>
  </si>
  <si>
    <t>3 BHK Flat In Kokil Kunj Apartments For Sale In Kandivali West
Kokil Kunj Apartments, Sunder Pada, Kandivali West, Mumbai, Maharashtra 400067, India</t>
  </si>
  <si>
    <t>Resale
1 BHK Flat In Vasant Aangan Building For Sale In Kandivali West
6R4V+X3M, MG Cross Rd Number 4, Kandivali, Patel Nagar, Kandivali West, Mumbai, Maharashtra 400067</t>
  </si>
  <si>
    <t>3 BHK Flat In Kailash Towers For Sale In Kandivali West
bus stop, Kandivali village, Mahatma Gandhi Rd,</t>
  </si>
  <si>
    <t>60M</t>
  </si>
  <si>
    <t>Rrate Range As per Site Engineer 2.50 Cr. To 2.60 Cr. Lump sum</t>
  </si>
  <si>
    <t>1 BHK</t>
  </si>
  <si>
    <t>2 RK</t>
  </si>
  <si>
    <t>inclusive of the enclosed balcony</t>
  </si>
  <si>
    <t>341.24 (inclusive of Balcony)</t>
  </si>
  <si>
    <t>Stilt Parking No. 22 for Flat No. 1302, as er agreement</t>
  </si>
  <si>
    <t>Shree Shatrunja</t>
  </si>
  <si>
    <t>Sold out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</si>
</sst>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 * #,##0.00_ ;_ * \-#,##0.00_ ;_ * &quot;-&quot;??_ ;_ @_ "/>
    <numFmt numFmtId="164" formatCode="_(* #,##0.00_);_(* \(#,##0.00\);_(* &quot;-&quot;??_);_(@_)"/>
    <numFmt numFmtId="165" formatCode="_ * #,##0_ ;_ * \-#,##0_ ;_ * &quot;-&quot;??_ ;_ @_ "/>
    <numFmt numFmtId="166" formatCode="0.0000"/>
    <numFmt numFmtId="167" formatCode="0.0"/>
  </numFmts>
  <fonts count="23" x14ac:knownFonts="1"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2"/>
      <color rgb="FFFF0000"/>
      <name val="Arial Narrow"/>
      <family val="2"/>
    </font>
    <font>
      <sz val="11"/>
      <color theme="1"/>
      <name val="Arial Narrow"/>
      <family val="2"/>
    </font>
    <font>
      <b/>
      <sz val="15"/>
      <color theme="1"/>
      <name val="Calibri"/>
      <family val="2"/>
      <scheme val="minor"/>
    </font>
    <font>
      <sz val="11"/>
      <name val="Arial Narrow"/>
      <family val="2"/>
    </font>
    <font>
      <sz val="11"/>
      <color rgb="FF000000"/>
      <name val="Arial Narrow"/>
      <family val="2"/>
    </font>
    <font>
      <sz val="11"/>
      <color rgb="FF00000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color rgb="FF000000"/>
      <name val="Calibri"/>
      <family val="2"/>
      <scheme val="minor"/>
    </font>
    <font>
      <sz val="11"/>
      <color rgb="FF000000"/>
      <name val="Rupee Foradian"/>
      <family val="2"/>
    </font>
    <font>
      <sz val="9"/>
      <color theme="1"/>
      <name val="Arial Narrow"/>
      <family val="2"/>
    </font>
    <font>
      <b/>
      <sz val="8"/>
      <color theme="1"/>
      <name val="Arial Narrow"/>
      <family val="2"/>
    </font>
    <font>
      <b/>
      <sz val="11"/>
      <color theme="1"/>
      <name val="Arial Narrow"/>
      <family val="2"/>
    </font>
    <font>
      <sz val="12"/>
      <color rgb="FF999999"/>
      <name val="Open Sans"/>
      <family val="2"/>
    </font>
    <font>
      <sz val="9"/>
      <color rgb="FF999999"/>
      <name val="Open Sans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39997558519241921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3" fontId="4" fillId="0" borderId="0" applyFont="0" applyFill="0" applyBorder="0" applyAlignment="0" applyProtection="0"/>
    <xf numFmtId="43" fontId="4" fillId="0" borderId="0" applyFont="0" applyFill="0" applyBorder="0" applyAlignment="0" applyProtection="0"/>
  </cellStyleXfs>
  <cellXfs count="133">
    <xf numFmtId="0" fontId="0" fillId="0" borderId="0" xfId="0"/>
    <xf numFmtId="0" fontId="0" fillId="0" borderId="0" xfId="0" applyAlignment="1">
      <alignment wrapText="1"/>
    </xf>
    <xf numFmtId="4" fontId="0" fillId="0" borderId="0" xfId="0" applyNumberFormat="1"/>
    <xf numFmtId="0" fontId="1" fillId="0" borderId="0" xfId="0" applyFont="1" applyAlignment="1">
      <alignment wrapText="1"/>
    </xf>
    <xf numFmtId="0" fontId="1" fillId="0" borderId="0" xfId="0" applyFont="1"/>
    <xf numFmtId="4" fontId="1" fillId="0" borderId="0" xfId="0" applyNumberFormat="1" applyFont="1"/>
    <xf numFmtId="0" fontId="2" fillId="0" borderId="0" xfId="0" applyFont="1"/>
    <xf numFmtId="0" fontId="0" fillId="2" borderId="0" xfId="0" applyFill="1"/>
    <xf numFmtId="0" fontId="3" fillId="0" borderId="0" xfId="0" applyFont="1"/>
    <xf numFmtId="0" fontId="1" fillId="3" borderId="0" xfId="0" applyFont="1" applyFill="1" applyAlignment="1">
      <alignment wrapText="1"/>
    </xf>
    <xf numFmtId="43" fontId="0" fillId="0" borderId="0" xfId="1" applyFont="1"/>
    <xf numFmtId="0" fontId="0" fillId="0" borderId="1" xfId="0" applyBorder="1"/>
    <xf numFmtId="0" fontId="0" fillId="0" borderId="2" xfId="0" applyBorder="1"/>
    <xf numFmtId="0" fontId="5" fillId="0" borderId="2" xfId="0" applyFont="1" applyBorder="1"/>
    <xf numFmtId="0" fontId="5" fillId="0" borderId="3" xfId="0" applyFont="1" applyBorder="1"/>
    <xf numFmtId="0" fontId="0" fillId="0" borderId="4" xfId="0" applyBorder="1"/>
    <xf numFmtId="0" fontId="5" fillId="0" borderId="0" xfId="0" applyFont="1"/>
    <xf numFmtId="0" fontId="5" fillId="0" borderId="5" xfId="0" applyFont="1" applyBorder="1"/>
    <xf numFmtId="0" fontId="0" fillId="0" borderId="5" xfId="0" applyBorder="1"/>
    <xf numFmtId="43" fontId="6" fillId="0" borderId="0" xfId="1" applyFont="1" applyBorder="1"/>
    <xf numFmtId="43" fontId="7" fillId="0" borderId="0" xfId="1" applyFont="1" applyBorder="1"/>
    <xf numFmtId="43" fontId="7" fillId="2" borderId="0" xfId="1" applyFont="1" applyFill="1" applyBorder="1"/>
    <xf numFmtId="0" fontId="0" fillId="0" borderId="4" xfId="0" applyBorder="1" applyAlignment="1">
      <alignment wrapText="1"/>
    </xf>
    <xf numFmtId="43" fontId="7" fillId="0" borderId="0" xfId="1" applyFont="1" applyFill="1" applyBorder="1"/>
    <xf numFmtId="0" fontId="6" fillId="0" borderId="0" xfId="0" applyFont="1"/>
    <xf numFmtId="0" fontId="7" fillId="0" borderId="0" xfId="0" applyFont="1"/>
    <xf numFmtId="9" fontId="6" fillId="0" borderId="0" xfId="0" applyNumberFormat="1" applyFont="1"/>
    <xf numFmtId="10" fontId="7" fillId="0" borderId="0" xfId="0" applyNumberFormat="1" applyFont="1"/>
    <xf numFmtId="0" fontId="0" fillId="2" borderId="4" xfId="0" applyFill="1" applyBorder="1"/>
    <xf numFmtId="43" fontId="6" fillId="2" borderId="0" xfId="1" applyFont="1" applyFill="1" applyBorder="1"/>
    <xf numFmtId="43" fontId="7" fillId="0" borderId="0" xfId="0" applyNumberFormat="1" applyFont="1"/>
    <xf numFmtId="43" fontId="5" fillId="0" borderId="0" xfId="0" applyNumberFormat="1" applyFont="1"/>
    <xf numFmtId="0" fontId="0" fillId="0" borderId="6" xfId="0" applyBorder="1"/>
    <xf numFmtId="0" fontId="0" fillId="0" borderId="7" xfId="0" applyBorder="1"/>
    <xf numFmtId="43" fontId="5" fillId="0" borderId="7" xfId="0" applyNumberFormat="1" applyFont="1" applyBorder="1"/>
    <xf numFmtId="0" fontId="5" fillId="0" borderId="4" xfId="0" applyFont="1" applyBorder="1"/>
    <xf numFmtId="9" fontId="0" fillId="0" borderId="0" xfId="0" applyNumberFormat="1"/>
    <xf numFmtId="0" fontId="8" fillId="0" borderId="0" xfId="0" applyFont="1"/>
    <xf numFmtId="0" fontId="9" fillId="4" borderId="0" xfId="0" applyFont="1" applyFill="1"/>
    <xf numFmtId="0" fontId="9" fillId="0" borderId="0" xfId="0" applyFont="1"/>
    <xf numFmtId="4" fontId="9" fillId="0" borderId="0" xfId="0" applyNumberFormat="1" applyFont="1"/>
    <xf numFmtId="0" fontId="0" fillId="0" borderId="8" xfId="0" applyBorder="1"/>
    <xf numFmtId="2" fontId="0" fillId="0" borderId="8" xfId="0" applyNumberFormat="1" applyBorder="1"/>
    <xf numFmtId="0" fontId="0" fillId="0" borderId="0" xfId="0" quotePrefix="1"/>
    <xf numFmtId="16" fontId="0" fillId="0" borderId="0" xfId="0" quotePrefix="1" applyNumberFormat="1"/>
    <xf numFmtId="17" fontId="0" fillId="0" borderId="0" xfId="0" quotePrefix="1" applyNumberFormat="1"/>
    <xf numFmtId="4" fontId="11" fillId="0" borderId="0" xfId="0" applyNumberFormat="1" applyFont="1"/>
    <xf numFmtId="0" fontId="2" fillId="0" borderId="8" xfId="0" applyFont="1" applyBorder="1"/>
    <xf numFmtId="0" fontId="11" fillId="0" borderId="0" xfId="0" applyFont="1"/>
    <xf numFmtId="43" fontId="0" fillId="0" borderId="8" xfId="1" applyFont="1" applyBorder="1"/>
    <xf numFmtId="164" fontId="0" fillId="0" borderId="0" xfId="0" applyNumberFormat="1"/>
    <xf numFmtId="0" fontId="2" fillId="0" borderId="8" xfId="0" applyFont="1" applyBorder="1" applyAlignment="1">
      <alignment horizontal="center" vertical="center"/>
    </xf>
    <xf numFmtId="9" fontId="0" fillId="0" borderId="8" xfId="0" applyNumberFormat="1" applyBorder="1"/>
    <xf numFmtId="43" fontId="0" fillId="2" borderId="8" xfId="1" applyFont="1" applyFill="1" applyBorder="1"/>
    <xf numFmtId="0" fontId="0" fillId="2" borderId="8" xfId="0" applyFill="1" applyBorder="1"/>
    <xf numFmtId="43" fontId="0" fillId="2" borderId="8" xfId="0" applyNumberFormat="1" applyFill="1" applyBorder="1"/>
    <xf numFmtId="0" fontId="0" fillId="0" borderId="8" xfId="0" quotePrefix="1" applyBorder="1"/>
    <xf numFmtId="16" fontId="0" fillId="0" borderId="8" xfId="0" quotePrefix="1" applyNumberFormat="1" applyBorder="1"/>
    <xf numFmtId="0" fontId="0" fillId="0" borderId="8" xfId="0" applyBorder="1" applyAlignment="1">
      <alignment wrapText="1"/>
    </xf>
    <xf numFmtId="17" fontId="0" fillId="0" borderId="8" xfId="0" quotePrefix="1" applyNumberFormat="1" applyBorder="1"/>
    <xf numFmtId="43" fontId="0" fillId="0" borderId="0" xfId="1" applyFont="1" applyBorder="1"/>
    <xf numFmtId="43" fontId="0" fillId="0" borderId="0" xfId="0" applyNumberFormat="1"/>
    <xf numFmtId="0" fontId="2" fillId="0" borderId="8" xfId="1" applyNumberFormat="1" applyFont="1" applyBorder="1"/>
    <xf numFmtId="43" fontId="2" fillId="0" borderId="8" xfId="1" applyFont="1" applyBorder="1"/>
    <xf numFmtId="43" fontId="4" fillId="0" borderId="8" xfId="1" applyFont="1" applyBorder="1"/>
    <xf numFmtId="0" fontId="1" fillId="3" borderId="0" xfId="0" applyFont="1" applyFill="1"/>
    <xf numFmtId="14" fontId="0" fillId="0" borderId="0" xfId="0" applyNumberFormat="1"/>
    <xf numFmtId="0" fontId="12" fillId="0" borderId="0" xfId="0" applyFont="1"/>
    <xf numFmtId="165" fontId="0" fillId="0" borderId="0" xfId="1" applyNumberFormat="1" applyFont="1"/>
    <xf numFmtId="0" fontId="9" fillId="0" borderId="5" xfId="0" applyFont="1" applyBorder="1"/>
    <xf numFmtId="3" fontId="7" fillId="2" borderId="0" xfId="0" applyNumberFormat="1" applyFont="1" applyFill="1"/>
    <xf numFmtId="3" fontId="9" fillId="0" borderId="0" xfId="0" applyNumberFormat="1" applyFont="1"/>
    <xf numFmtId="43" fontId="0" fillId="0" borderId="0" xfId="1" applyFont="1" applyAlignment="1">
      <alignment horizontal="left"/>
    </xf>
    <xf numFmtId="43" fontId="0" fillId="0" borderId="0" xfId="1" applyFont="1" applyAlignment="1"/>
    <xf numFmtId="2" fontId="0" fillId="3" borderId="8" xfId="0" applyNumberFormat="1" applyFill="1" applyBorder="1"/>
    <xf numFmtId="0" fontId="0" fillId="3" borderId="8" xfId="0" applyFill="1" applyBorder="1"/>
    <xf numFmtId="2" fontId="2" fillId="3" borderId="8" xfId="0" applyNumberFormat="1" applyFont="1" applyFill="1" applyBorder="1"/>
    <xf numFmtId="0" fontId="2" fillId="3" borderId="8" xfId="0" applyFont="1" applyFill="1" applyBorder="1"/>
    <xf numFmtId="0" fontId="3" fillId="3" borderId="8" xfId="0" applyFont="1" applyFill="1" applyBorder="1"/>
    <xf numFmtId="0" fontId="7" fillId="3" borderId="8" xfId="0" applyFont="1" applyFill="1" applyBorder="1"/>
    <xf numFmtId="4" fontId="0" fillId="3" borderId="8" xfId="0" applyNumberFormat="1" applyFill="1" applyBorder="1"/>
    <xf numFmtId="0" fontId="1" fillId="3" borderId="8" xfId="0" applyFont="1" applyFill="1" applyBorder="1"/>
    <xf numFmtId="166" fontId="0" fillId="3" borderId="8" xfId="0" applyNumberFormat="1" applyFill="1" applyBorder="1"/>
    <xf numFmtId="43" fontId="0" fillId="3" borderId="8" xfId="1" applyFont="1" applyFill="1" applyBorder="1"/>
    <xf numFmtId="164" fontId="0" fillId="3" borderId="8" xfId="0" applyNumberFormat="1" applyFill="1" applyBorder="1"/>
    <xf numFmtId="167" fontId="0" fillId="0" borderId="0" xfId="0" applyNumberFormat="1"/>
    <xf numFmtId="43" fontId="4" fillId="0" borderId="0" xfId="1" applyFont="1"/>
    <xf numFmtId="0" fontId="15" fillId="0" borderId="0" xfId="0" applyFont="1"/>
    <xf numFmtId="0" fontId="13" fillId="0" borderId="0" xfId="0" applyFont="1" applyAlignment="1">
      <alignment horizontal="left" vertical="center"/>
    </xf>
    <xf numFmtId="0" fontId="14" fillId="0" borderId="0" xfId="0" applyFont="1" applyAlignment="1">
      <alignment horizontal="left" vertical="center"/>
    </xf>
    <xf numFmtId="0" fontId="16" fillId="0" borderId="0" xfId="0" applyFont="1" applyAlignment="1">
      <alignment horizontal="left" vertical="center"/>
    </xf>
    <xf numFmtId="0" fontId="13" fillId="0" borderId="0" xfId="0" applyFont="1" applyAlignment="1">
      <alignment horizontal="left"/>
    </xf>
    <xf numFmtId="0" fontId="0" fillId="3" borderId="0" xfId="0" applyFill="1"/>
    <xf numFmtId="4" fontId="0" fillId="3" borderId="0" xfId="0" applyNumberFormat="1" applyFill="1"/>
    <xf numFmtId="43" fontId="0" fillId="3" borderId="0" xfId="1" applyFont="1" applyFill="1"/>
    <xf numFmtId="2" fontId="2" fillId="0" borderId="8" xfId="0" applyNumberFormat="1" applyFont="1" applyBorder="1"/>
    <xf numFmtId="165" fontId="4" fillId="0" borderId="0" xfId="1" applyNumberFormat="1" applyFont="1"/>
    <xf numFmtId="43" fontId="0" fillId="0" borderId="0" xfId="1" applyFont="1" applyAlignment="1">
      <alignment horizontal="right"/>
    </xf>
    <xf numFmtId="43" fontId="2" fillId="0" borderId="8" xfId="1" applyFont="1" applyBorder="1" applyAlignment="1"/>
    <xf numFmtId="43" fontId="0" fillId="0" borderId="8" xfId="1" applyFont="1" applyBorder="1" applyAlignment="1">
      <alignment horizontal="right"/>
    </xf>
    <xf numFmtId="0" fontId="12" fillId="0" borderId="0" xfId="0" applyFont="1" applyAlignment="1">
      <alignment horizontal="left" vertical="center"/>
    </xf>
    <xf numFmtId="43" fontId="4" fillId="0" borderId="0" xfId="1" applyFont="1" applyAlignment="1"/>
    <xf numFmtId="43" fontId="4" fillId="0" borderId="0" xfId="0" applyNumberFormat="1" applyFont="1" applyAlignment="1">
      <alignment vertical="center"/>
    </xf>
    <xf numFmtId="1" fontId="0" fillId="0" borderId="0" xfId="1" applyNumberFormat="1" applyFont="1" applyAlignment="1">
      <alignment horizontal="right"/>
    </xf>
    <xf numFmtId="1" fontId="0" fillId="0" borderId="0" xfId="0" applyNumberFormat="1" applyAlignment="1">
      <alignment horizontal="right"/>
    </xf>
    <xf numFmtId="1" fontId="13" fillId="0" borderId="0" xfId="0" applyNumberFormat="1" applyFont="1" applyAlignment="1">
      <alignment horizontal="right" vertical="center"/>
    </xf>
    <xf numFmtId="1" fontId="13" fillId="0" borderId="0" xfId="0" applyNumberFormat="1" applyFont="1" applyAlignment="1">
      <alignment horizontal="right"/>
    </xf>
    <xf numFmtId="43" fontId="0" fillId="0" borderId="0" xfId="1" quotePrefix="1" applyFont="1"/>
    <xf numFmtId="0" fontId="0" fillId="0" borderId="0" xfId="0" applyAlignment="1">
      <alignment horizontal="left" vertical="center"/>
    </xf>
    <xf numFmtId="0" fontId="17" fillId="0" borderId="0" xfId="0" applyFont="1" applyAlignment="1">
      <alignment vertical="center"/>
    </xf>
    <xf numFmtId="0" fontId="18" fillId="0" borderId="0" xfId="0" applyFont="1"/>
    <xf numFmtId="4" fontId="9" fillId="0" borderId="0" xfId="0" applyNumberFormat="1" applyFont="1" applyAlignment="1">
      <alignment horizontal="right" vertical="center" wrapText="1"/>
    </xf>
    <xf numFmtId="4" fontId="1" fillId="3" borderId="0" xfId="0" applyNumberFormat="1" applyFont="1" applyFill="1"/>
    <xf numFmtId="0" fontId="20" fillId="0" borderId="0" xfId="0" applyFont="1"/>
    <xf numFmtId="1" fontId="0" fillId="0" borderId="0" xfId="0" applyNumberFormat="1" applyAlignment="1">
      <alignment horizontal="left"/>
    </xf>
    <xf numFmtId="3" fontId="0" fillId="0" borderId="0" xfId="0" applyNumberFormat="1"/>
    <xf numFmtId="0" fontId="21" fillId="0" borderId="0" xfId="0" applyFont="1" applyAlignment="1">
      <alignment vertical="center"/>
    </xf>
    <xf numFmtId="0" fontId="22" fillId="0" borderId="0" xfId="0" applyFont="1" applyAlignment="1">
      <alignment vertical="center"/>
    </xf>
    <xf numFmtId="0" fontId="1" fillId="2" borderId="0" xfId="0" applyFont="1" applyFill="1"/>
    <xf numFmtId="4" fontId="0" fillId="2" borderId="0" xfId="0" applyNumberFormat="1" applyFill="1"/>
    <xf numFmtId="43" fontId="0" fillId="2" borderId="0" xfId="1" applyFont="1" applyFill="1"/>
    <xf numFmtId="43" fontId="0" fillId="2" borderId="0" xfId="1" applyFont="1" applyFill="1" applyAlignment="1"/>
    <xf numFmtId="43" fontId="0" fillId="2" borderId="7" xfId="1" applyFont="1" applyFill="1" applyBorder="1" applyAlignment="1"/>
    <xf numFmtId="43" fontId="0" fillId="3" borderId="0" xfId="1" applyFont="1" applyFill="1" applyAlignment="1"/>
    <xf numFmtId="0" fontId="18" fillId="0" borderId="8" xfId="0" applyFont="1" applyBorder="1"/>
    <xf numFmtId="1" fontId="0" fillId="0" borderId="8" xfId="0" applyNumberFormat="1" applyBorder="1"/>
    <xf numFmtId="0" fontId="0" fillId="0" borderId="8" xfId="0" applyBorder="1" applyAlignment="1">
      <alignment horizontal="left"/>
    </xf>
    <xf numFmtId="167" fontId="0" fillId="0" borderId="8" xfId="0" applyNumberFormat="1" applyBorder="1"/>
    <xf numFmtId="0" fontId="12" fillId="0" borderId="8" xfId="0" applyFont="1" applyBorder="1" applyAlignment="1">
      <alignment horizontal="left" vertical="center"/>
    </xf>
    <xf numFmtId="0" fontId="19" fillId="0" borderId="8" xfId="0" applyFont="1" applyBorder="1" applyAlignment="1">
      <alignment horizontal="left" vertical="center"/>
    </xf>
    <xf numFmtId="0" fontId="9" fillId="0" borderId="8" xfId="0" applyFont="1" applyBorder="1" applyAlignment="1">
      <alignment horizontal="left" vertical="center"/>
    </xf>
    <xf numFmtId="0" fontId="9" fillId="0" borderId="8" xfId="0" applyFont="1" applyBorder="1" applyAlignment="1">
      <alignment horizontal="left"/>
    </xf>
    <xf numFmtId="0" fontId="10" fillId="0" borderId="8" xfId="0" applyFont="1" applyBorder="1" applyAlignment="1">
      <alignment horizontal="center"/>
    </xf>
  </cellXfs>
  <cellStyles count="3">
    <cellStyle name="Comma" xfId="1" builtinId="3"/>
    <cellStyle name="Comma 2" xfId="2" xr:uid="{C1C4E7DC-7879-48E2-8DB7-EA7705F6F507}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41</xdr:row>
      <xdr:rowOff>11206</xdr:rowOff>
    </xdr:from>
    <xdr:to>
      <xdr:col>8</xdr:col>
      <xdr:colOff>504265</xdr:colOff>
      <xdr:row>85</xdr:row>
      <xdr:rowOff>33618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8678C29-82D5-625E-1B39-58A81E391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131" t="14360" r="1418" b="34366"/>
        <a:stretch/>
      </xdr:blipFill>
      <xdr:spPr bwMode="auto">
        <a:xfrm>
          <a:off x="0" y="7911353"/>
          <a:ext cx="8617324" cy="8561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0</xdr:row>
      <xdr:rowOff>0</xdr:rowOff>
    </xdr:from>
    <xdr:to>
      <xdr:col>36</xdr:col>
      <xdr:colOff>607314</xdr:colOff>
      <xdr:row>55</xdr:row>
      <xdr:rowOff>74914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228B34B-E0C4-2422-E0E4-AA953F1E5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720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DE8BDBE-3CAD-154E-E869-ECA6F2107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F90C53C-4D0E-EC4B-7CC2-D600830C0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EB79C21-85BD-F71D-57E0-F13315EDB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74FD55A-7CA4-FA91-78C6-536F24375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3D4D550-5BE8-FC3B-E058-389D2C7C9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E5207CB-48C9-26D9-1454-C73592851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F700041-7705-D0C9-8A08-56A043EF5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54610F-3F0D-45AB-6F09-6F02DD053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2E285EF-BFDF-E9A3-EC11-C59EF28FB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4519D6C-CBC0-C19D-92B2-888793EF9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50D10EF-5D1D-10B3-F097-1951F6A88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0A316B3-235E-44DF-7604-8F3019E58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B7C92B4-6620-B19F-08E5-DA5D3C0EA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D7D7663-F14B-72B3-3B21-C37CABB9D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163B97F-0C2F-E987-B11A-D67D48304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96808EF-0FDF-4677-B033-13BD52AF7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42EE15A-E153-E3DD-396A-E33BFE436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925E3E3-A92E-B0B6-4A52-694801B59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13D1F78-093B-BFEA-9812-495F9C7CB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4C99079-26A7-8434-791B-D5A16B7D7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528393</xdr:colOff>
      <xdr:row>53</xdr:row>
      <xdr:rowOff>189214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556A1C2-4476-2383-61E6-7C182AF95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0CC1B-D9A9-4D3E-AA17-3A26E8FC3FA7}">
  <dimension ref="B3:L21"/>
  <sheetViews>
    <sheetView zoomScale="115" zoomScaleNormal="115" workbookViewId="0">
      <selection activeCell="C9" sqref="C9"/>
    </sheetView>
  </sheetViews>
  <sheetFormatPr defaultRowHeight="15" x14ac:dyDescent="0.25"/>
  <cols>
    <col min="1" max="1" width="10.5703125" customWidth="1"/>
    <col min="2" max="2" width="42.42578125" bestFit="1" customWidth="1"/>
    <col min="3" max="3" width="12.28515625" bestFit="1" customWidth="1"/>
    <col min="4" max="4" width="7.85546875" bestFit="1" customWidth="1"/>
    <col min="5" max="5" width="10" bestFit="1" customWidth="1"/>
    <col min="6" max="6" width="6.42578125" bestFit="1" customWidth="1"/>
    <col min="7" max="7" width="11.5703125" bestFit="1" customWidth="1"/>
    <col min="8" max="8" width="12.7109375" bestFit="1" customWidth="1"/>
    <col min="9" max="9" width="4.5703125" bestFit="1" customWidth="1"/>
    <col min="10" max="10" width="12.28515625" bestFit="1" customWidth="1"/>
    <col min="11" max="11" width="12.5703125" bestFit="1" customWidth="1"/>
    <col min="12" max="12" width="12" bestFit="1" customWidth="1"/>
  </cols>
  <sheetData>
    <row r="3" spans="2:12" x14ac:dyDescent="0.25">
      <c r="B3" s="41" t="s">
        <v>59</v>
      </c>
      <c r="C3" s="49">
        <v>69600</v>
      </c>
      <c r="D3" s="41"/>
      <c r="E3" s="41"/>
      <c r="F3" s="41"/>
      <c r="H3" s="51" t="s">
        <v>37</v>
      </c>
      <c r="I3" s="51"/>
      <c r="J3" s="51" t="s">
        <v>38</v>
      </c>
      <c r="K3" s="51" t="s">
        <v>39</v>
      </c>
      <c r="L3" s="51" t="s">
        <v>40</v>
      </c>
    </row>
    <row r="4" spans="2:12" x14ac:dyDescent="0.25">
      <c r="B4" s="41" t="s">
        <v>83</v>
      </c>
      <c r="C4" s="49">
        <f>C3*10%</f>
        <v>6960</v>
      </c>
      <c r="D4" s="41"/>
      <c r="E4" s="41"/>
      <c r="F4" s="41"/>
      <c r="H4" s="52" t="s">
        <v>41</v>
      </c>
      <c r="I4" s="41" t="s">
        <v>42</v>
      </c>
      <c r="J4" s="41" t="s">
        <v>43</v>
      </c>
      <c r="K4" s="41">
        <v>2554.8123374210331</v>
      </c>
      <c r="L4" s="41">
        <v>2248.2348569305091</v>
      </c>
    </row>
    <row r="5" spans="2:12" x14ac:dyDescent="0.25">
      <c r="B5" s="41" t="s">
        <v>61</v>
      </c>
      <c r="C5" s="53">
        <f>C3+C4</f>
        <v>76560</v>
      </c>
      <c r="D5" s="54" t="s">
        <v>62</v>
      </c>
      <c r="E5" s="55">
        <f>C5/10.764</f>
        <v>7112.5975473801564</v>
      </c>
      <c r="F5" s="54" t="s">
        <v>63</v>
      </c>
      <c r="H5" s="56" t="s">
        <v>44</v>
      </c>
      <c r="I5" s="52">
        <v>0.95</v>
      </c>
      <c r="J5" s="41"/>
      <c r="K5" s="41" t="s">
        <v>45</v>
      </c>
      <c r="L5" s="41" t="s">
        <v>42</v>
      </c>
    </row>
    <row r="6" spans="2:12" x14ac:dyDescent="0.25">
      <c r="B6" s="41" t="s">
        <v>64</v>
      </c>
      <c r="C6" s="49">
        <v>22400</v>
      </c>
      <c r="D6" s="41"/>
      <c r="E6" s="41"/>
      <c r="F6" s="41"/>
      <c r="H6" s="57" t="s">
        <v>46</v>
      </c>
      <c r="I6" s="52">
        <v>0.9</v>
      </c>
      <c r="J6" s="41" t="s">
        <v>47</v>
      </c>
      <c r="K6" s="41" t="s">
        <v>48</v>
      </c>
      <c r="L6" s="41" t="s">
        <v>49</v>
      </c>
    </row>
    <row r="7" spans="2:12" x14ac:dyDescent="0.25">
      <c r="B7" s="41"/>
      <c r="C7" s="49">
        <f>C5-C6</f>
        <v>54160</v>
      </c>
      <c r="D7" s="41"/>
      <c r="E7" s="41"/>
      <c r="F7" s="41"/>
      <c r="H7" s="56" t="s">
        <v>50</v>
      </c>
      <c r="I7" s="52">
        <v>0.8</v>
      </c>
      <c r="J7" s="41"/>
      <c r="K7" s="56" t="s">
        <v>46</v>
      </c>
      <c r="L7" s="52">
        <v>0.05</v>
      </c>
    </row>
    <row r="8" spans="2:12" ht="30" x14ac:dyDescent="0.25">
      <c r="B8" s="58" t="s">
        <v>84</v>
      </c>
      <c r="C8" s="49">
        <f>C7*92%</f>
        <v>49827.200000000004</v>
      </c>
      <c r="D8" s="41"/>
      <c r="E8" s="41"/>
      <c r="F8" s="41"/>
      <c r="H8" s="56" t="s">
        <v>51</v>
      </c>
      <c r="I8" s="52">
        <v>0.7</v>
      </c>
      <c r="J8" s="41"/>
      <c r="K8" s="59" t="s">
        <v>52</v>
      </c>
      <c r="L8" s="52">
        <v>0.1</v>
      </c>
    </row>
    <row r="9" spans="2:12" x14ac:dyDescent="0.25">
      <c r="B9" s="41" t="s">
        <v>65</v>
      </c>
      <c r="C9" s="53">
        <f>C6+C8</f>
        <v>72227.200000000012</v>
      </c>
      <c r="D9" s="54" t="s">
        <v>62</v>
      </c>
      <c r="E9" s="55">
        <f>C9/10.764</f>
        <v>6710.0706057227808</v>
      </c>
      <c r="F9" s="54" t="s">
        <v>63</v>
      </c>
      <c r="H9" s="56" t="s">
        <v>53</v>
      </c>
      <c r="I9" s="52">
        <v>0.6</v>
      </c>
      <c r="J9" s="41"/>
      <c r="K9" s="41" t="s">
        <v>54</v>
      </c>
      <c r="L9" s="52">
        <v>0.15</v>
      </c>
    </row>
    <row r="10" spans="2:12" x14ac:dyDescent="0.25">
      <c r="C10" s="60"/>
      <c r="H10" s="41" t="s">
        <v>55</v>
      </c>
      <c r="I10" s="52">
        <v>0.5</v>
      </c>
      <c r="J10" s="41"/>
      <c r="K10" s="41" t="s">
        <v>56</v>
      </c>
      <c r="L10" s="52">
        <v>0.2</v>
      </c>
    </row>
    <row r="11" spans="2:12" x14ac:dyDescent="0.25">
      <c r="B11" s="47" t="s">
        <v>69</v>
      </c>
      <c r="C11" s="62">
        <v>2023</v>
      </c>
      <c r="H11" s="41" t="s">
        <v>57</v>
      </c>
      <c r="I11" s="52">
        <v>0.4</v>
      </c>
      <c r="J11" s="41"/>
      <c r="K11" s="41"/>
      <c r="L11" s="41"/>
    </row>
    <row r="12" spans="2:12" x14ac:dyDescent="0.25">
      <c r="B12" s="47" t="s">
        <v>70</v>
      </c>
      <c r="C12" s="62">
        <v>2015</v>
      </c>
      <c r="D12" s="61"/>
      <c r="H12" s="41" t="s">
        <v>58</v>
      </c>
      <c r="I12" s="52">
        <v>0.3</v>
      </c>
      <c r="J12" s="41"/>
      <c r="K12" s="41"/>
      <c r="L12" s="41"/>
    </row>
    <row r="13" spans="2:12" x14ac:dyDescent="0.25">
      <c r="B13" s="47" t="s">
        <v>71</v>
      </c>
      <c r="C13" s="62">
        <f>C11-C12</f>
        <v>8</v>
      </c>
    </row>
    <row r="15" spans="2:12" x14ac:dyDescent="0.25">
      <c r="B15" s="41" t="s">
        <v>59</v>
      </c>
      <c r="C15" s="49">
        <v>93700</v>
      </c>
      <c r="D15" s="41"/>
      <c r="E15" s="41"/>
      <c r="F15" s="41"/>
    </row>
    <row r="16" spans="2:12" x14ac:dyDescent="0.25">
      <c r="B16" s="41" t="s">
        <v>60</v>
      </c>
      <c r="C16" s="49">
        <f>C15*5%</f>
        <v>4685</v>
      </c>
      <c r="D16" s="41"/>
      <c r="E16" s="41"/>
      <c r="F16" s="41"/>
      <c r="K16" s="18"/>
    </row>
    <row r="17" spans="2:11" x14ac:dyDescent="0.25">
      <c r="B17" s="41" t="s">
        <v>61</v>
      </c>
      <c r="C17" s="53">
        <f>C15+C16</f>
        <v>98385</v>
      </c>
      <c r="D17" s="54" t="s">
        <v>62</v>
      </c>
      <c r="E17" s="55">
        <f>C17/10.764</f>
        <v>9140.1895206243044</v>
      </c>
      <c r="F17" s="54" t="s">
        <v>63</v>
      </c>
      <c r="K17" s="18"/>
    </row>
    <row r="18" spans="2:11" ht="16.5" x14ac:dyDescent="0.3">
      <c r="B18" s="41" t="s">
        <v>66</v>
      </c>
      <c r="C18" s="49">
        <v>26620</v>
      </c>
      <c r="D18" s="41"/>
      <c r="E18" s="41"/>
      <c r="F18" s="41"/>
      <c r="K18" s="69"/>
    </row>
    <row r="19" spans="2:11" x14ac:dyDescent="0.25">
      <c r="B19" s="41" t="s">
        <v>67</v>
      </c>
      <c r="C19" s="49">
        <f>C17-C18</f>
        <v>71765</v>
      </c>
      <c r="D19" s="41"/>
      <c r="E19" s="41"/>
      <c r="F19" s="41"/>
    </row>
    <row r="20" spans="2:11" ht="45" x14ac:dyDescent="0.25">
      <c r="B20" s="58" t="s">
        <v>68</v>
      </c>
      <c r="C20" s="49">
        <f>C18*80%</f>
        <v>21296</v>
      </c>
      <c r="D20" s="41"/>
      <c r="E20" s="41"/>
      <c r="F20" s="41"/>
    </row>
    <row r="21" spans="2:11" x14ac:dyDescent="0.25">
      <c r="B21" s="41" t="s">
        <v>65</v>
      </c>
      <c r="C21" s="53">
        <f>C19+C20</f>
        <v>93061</v>
      </c>
      <c r="D21" s="54" t="s">
        <v>62</v>
      </c>
      <c r="E21" s="55">
        <f>C21/10.764</f>
        <v>8645.5778520995918</v>
      </c>
      <c r="F21" s="54" t="s">
        <v>63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9819C3-A419-40E3-A218-F311660BDD18}">
  <dimension ref="A1:W35"/>
  <sheetViews>
    <sheetView topLeftCell="D1" zoomScaleNormal="100" workbookViewId="0">
      <selection activeCell="N2" sqref="N2:N17"/>
    </sheetView>
  </sheetViews>
  <sheetFormatPr defaultRowHeight="15" x14ac:dyDescent="0.25"/>
  <cols>
    <col min="11" max="11" width="11.28515625" bestFit="1" customWidth="1"/>
    <col min="12" max="14" width="8.85546875" customWidth="1"/>
    <col min="15" max="15" width="11.28515625" bestFit="1" customWidth="1"/>
    <col min="16" max="18" width="8" customWidth="1"/>
    <col min="20" max="20" width="6.5703125" customWidth="1"/>
    <col min="21" max="21" width="13.42578125" customWidth="1"/>
  </cols>
  <sheetData>
    <row r="1" spans="1:23" ht="19.5" x14ac:dyDescent="0.3">
      <c r="A1" s="38" t="s">
        <v>29</v>
      </c>
      <c r="B1" s="38" t="s">
        <v>30</v>
      </c>
      <c r="C1" s="38" t="s">
        <v>31</v>
      </c>
      <c r="D1" s="38" t="s">
        <v>30</v>
      </c>
      <c r="E1" s="39" t="s">
        <v>32</v>
      </c>
      <c r="F1" s="39" t="s">
        <v>33</v>
      </c>
      <c r="G1" s="39" t="s">
        <v>34</v>
      </c>
      <c r="H1" s="39" t="s">
        <v>34</v>
      </c>
      <c r="I1" s="40" t="s">
        <v>35</v>
      </c>
      <c r="J1" s="40" t="s">
        <v>36</v>
      </c>
      <c r="K1" s="132"/>
      <c r="L1" s="132"/>
      <c r="M1" s="132"/>
      <c r="N1" s="132"/>
      <c r="O1" s="132"/>
      <c r="P1" s="132"/>
      <c r="Q1" s="132"/>
      <c r="R1" s="132"/>
    </row>
    <row r="2" spans="1:23" ht="16.5" x14ac:dyDescent="0.3">
      <c r="A2" s="38">
        <v>10</v>
      </c>
      <c r="B2" s="38">
        <v>4.5</v>
      </c>
      <c r="C2" s="38">
        <v>9</v>
      </c>
      <c r="D2" s="38">
        <v>0</v>
      </c>
      <c r="E2" s="39">
        <v>15</v>
      </c>
      <c r="F2" s="39">
        <v>3</v>
      </c>
      <c r="G2" s="39">
        <v>8</v>
      </c>
      <c r="H2" s="39">
        <v>4</v>
      </c>
      <c r="I2" s="40">
        <f t="shared" ref="I2" si="0">G2*H2</f>
        <v>32</v>
      </c>
      <c r="J2" s="40">
        <f>I2</f>
        <v>32</v>
      </c>
      <c r="K2" s="41" t="s">
        <v>94</v>
      </c>
      <c r="L2" s="41">
        <v>13.03</v>
      </c>
      <c r="M2" s="41">
        <v>16.87</v>
      </c>
      <c r="N2" s="42">
        <f>L2*M2</f>
        <v>219.81610000000001</v>
      </c>
      <c r="O2" s="41"/>
      <c r="P2" s="41"/>
      <c r="Q2" s="41"/>
      <c r="R2" s="41"/>
      <c r="S2" t="s">
        <v>37</v>
      </c>
      <c r="U2" t="s">
        <v>38</v>
      </c>
      <c r="V2" t="s">
        <v>39</v>
      </c>
      <c r="W2" t="s">
        <v>40</v>
      </c>
    </row>
    <row r="3" spans="1:23" ht="16.5" x14ac:dyDescent="0.3">
      <c r="A3" s="38">
        <v>15</v>
      </c>
      <c r="B3" s="38">
        <v>0</v>
      </c>
      <c r="C3" s="38">
        <v>9</v>
      </c>
      <c r="D3" s="38">
        <v>0</v>
      </c>
      <c r="E3" s="39">
        <f t="shared" ref="E3:I23" si="1">B3/12</f>
        <v>0</v>
      </c>
      <c r="F3" s="39">
        <f t="shared" ref="F3:F30" si="2">D3/12</f>
        <v>0</v>
      </c>
      <c r="G3" s="39">
        <f t="shared" ref="G3:G30" si="3">A3+E3</f>
        <v>15</v>
      </c>
      <c r="H3" s="39">
        <f t="shared" ref="H3:H30" si="4">C3+F3</f>
        <v>9</v>
      </c>
      <c r="I3" s="40">
        <f t="shared" ref="I3:I22" si="5">G3*H3</f>
        <v>135</v>
      </c>
      <c r="J3" s="40">
        <f>J2+I3</f>
        <v>167</v>
      </c>
      <c r="K3" s="41" t="s">
        <v>128</v>
      </c>
      <c r="L3" s="41">
        <v>12</v>
      </c>
      <c r="M3" s="41">
        <v>3</v>
      </c>
      <c r="N3" s="42">
        <f t="shared" ref="N3:N15" si="6">L3*M3</f>
        <v>36</v>
      </c>
      <c r="O3" s="41"/>
      <c r="P3" s="41"/>
      <c r="Q3" s="41"/>
      <c r="R3" s="41"/>
      <c r="S3" s="36" t="s">
        <v>41</v>
      </c>
      <c r="T3" t="s">
        <v>42</v>
      </c>
      <c r="U3" t="s">
        <v>43</v>
      </c>
      <c r="V3">
        <f>27500/10.764</f>
        <v>2554.8123374210331</v>
      </c>
      <c r="W3">
        <f>24200/10.764</f>
        <v>2248.2348569305091</v>
      </c>
    </row>
    <row r="4" spans="1:23" ht="16.5" x14ac:dyDescent="0.3">
      <c r="A4" s="38">
        <v>8</v>
      </c>
      <c r="B4" s="38">
        <v>0</v>
      </c>
      <c r="C4" s="38">
        <v>7</v>
      </c>
      <c r="D4" s="38">
        <v>0</v>
      </c>
      <c r="E4" s="39">
        <f t="shared" si="1"/>
        <v>0</v>
      </c>
      <c r="F4" s="39">
        <f t="shared" si="2"/>
        <v>0</v>
      </c>
      <c r="G4" s="39">
        <f t="shared" si="3"/>
        <v>8</v>
      </c>
      <c r="H4" s="39">
        <f t="shared" si="4"/>
        <v>7</v>
      </c>
      <c r="I4" s="40">
        <f t="shared" si="5"/>
        <v>56</v>
      </c>
      <c r="J4" s="40">
        <f t="shared" ref="J4:J30" si="7">J3+I4</f>
        <v>223</v>
      </c>
      <c r="K4" s="75" t="s">
        <v>129</v>
      </c>
      <c r="L4" s="41">
        <v>10.64</v>
      </c>
      <c r="M4" s="41">
        <v>4</v>
      </c>
      <c r="N4" s="42">
        <f t="shared" si="6"/>
        <v>42.56</v>
      </c>
      <c r="O4" s="41"/>
      <c r="P4" s="41"/>
      <c r="Q4" s="41"/>
      <c r="R4" s="41"/>
      <c r="S4" s="43" t="s">
        <v>44</v>
      </c>
      <c r="T4" s="36">
        <v>0.95</v>
      </c>
      <c r="V4" t="s">
        <v>45</v>
      </c>
      <c r="W4" t="s">
        <v>42</v>
      </c>
    </row>
    <row r="5" spans="1:23" ht="16.5" x14ac:dyDescent="0.3">
      <c r="A5" s="38">
        <v>3</v>
      </c>
      <c r="B5" s="38">
        <v>0</v>
      </c>
      <c r="C5" s="38">
        <v>11</v>
      </c>
      <c r="D5" s="38">
        <v>0</v>
      </c>
      <c r="E5" s="39">
        <f t="shared" si="1"/>
        <v>0</v>
      </c>
      <c r="F5" s="39">
        <f t="shared" si="2"/>
        <v>0</v>
      </c>
      <c r="G5" s="39">
        <f t="shared" si="3"/>
        <v>3</v>
      </c>
      <c r="H5" s="39">
        <f t="shared" si="4"/>
        <v>11</v>
      </c>
      <c r="I5" s="40">
        <f t="shared" si="5"/>
        <v>33</v>
      </c>
      <c r="J5" s="40">
        <f t="shared" si="7"/>
        <v>256</v>
      </c>
      <c r="K5" s="41" t="s">
        <v>93</v>
      </c>
      <c r="L5" s="41">
        <v>4.83</v>
      </c>
      <c r="M5" s="41">
        <v>11.19</v>
      </c>
      <c r="N5" s="42">
        <f t="shared" si="6"/>
        <v>54.047699999999999</v>
      </c>
      <c r="O5" s="41"/>
      <c r="P5" s="41"/>
      <c r="Q5" s="41"/>
      <c r="R5" s="42"/>
      <c r="S5" s="44" t="s">
        <v>46</v>
      </c>
      <c r="T5" s="36">
        <v>0.9</v>
      </c>
      <c r="U5" t="s">
        <v>47</v>
      </c>
      <c r="V5" t="s">
        <v>48</v>
      </c>
      <c r="W5" t="s">
        <v>49</v>
      </c>
    </row>
    <row r="6" spans="1:23" ht="16.5" x14ac:dyDescent="0.3">
      <c r="A6" s="38">
        <v>3</v>
      </c>
      <c r="B6" s="38">
        <v>6</v>
      </c>
      <c r="C6" s="38">
        <v>7</v>
      </c>
      <c r="D6" s="38">
        <v>0</v>
      </c>
      <c r="E6" s="39">
        <f t="shared" si="1"/>
        <v>0.5</v>
      </c>
      <c r="F6" s="39">
        <f t="shared" si="2"/>
        <v>0</v>
      </c>
      <c r="G6" s="39">
        <f t="shared" si="3"/>
        <v>3.5</v>
      </c>
      <c r="H6" s="39">
        <f t="shared" si="4"/>
        <v>7</v>
      </c>
      <c r="I6" s="40">
        <f t="shared" si="5"/>
        <v>24.5</v>
      </c>
      <c r="J6" s="40">
        <f t="shared" si="7"/>
        <v>280.5</v>
      </c>
      <c r="K6" s="41" t="s">
        <v>92</v>
      </c>
      <c r="L6" s="41">
        <v>9.64</v>
      </c>
      <c r="M6" s="41">
        <v>16.95</v>
      </c>
      <c r="N6" s="42">
        <f t="shared" si="6"/>
        <v>163.398</v>
      </c>
      <c r="O6" s="41"/>
      <c r="P6" s="41"/>
      <c r="Q6" s="41"/>
      <c r="R6" s="42"/>
      <c r="S6" s="43" t="s">
        <v>50</v>
      </c>
      <c r="T6" s="36">
        <v>0.8</v>
      </c>
      <c r="V6" s="43" t="s">
        <v>46</v>
      </c>
      <c r="W6" s="36">
        <v>0.05</v>
      </c>
    </row>
    <row r="7" spans="1:23" ht="16.5" x14ac:dyDescent="0.3">
      <c r="A7" s="38">
        <v>0</v>
      </c>
      <c r="B7" s="38">
        <v>0</v>
      </c>
      <c r="C7" s="38">
        <v>0</v>
      </c>
      <c r="D7" s="38">
        <v>0</v>
      </c>
      <c r="E7" s="39">
        <f t="shared" si="1"/>
        <v>0</v>
      </c>
      <c r="F7" s="39">
        <f t="shared" si="2"/>
        <v>0</v>
      </c>
      <c r="G7" s="39">
        <f t="shared" si="3"/>
        <v>0</v>
      </c>
      <c r="H7" s="39">
        <f t="shared" si="4"/>
        <v>0</v>
      </c>
      <c r="I7" s="40">
        <f t="shared" si="5"/>
        <v>0</v>
      </c>
      <c r="J7" s="40">
        <f t="shared" si="7"/>
        <v>280.5</v>
      </c>
      <c r="K7" s="41" t="s">
        <v>95</v>
      </c>
      <c r="L7" s="41">
        <v>4.0999999999999996</v>
      </c>
      <c r="M7" s="41">
        <v>10.3</v>
      </c>
      <c r="N7" s="42">
        <f t="shared" si="6"/>
        <v>42.23</v>
      </c>
      <c r="O7" s="41"/>
      <c r="P7" s="41"/>
      <c r="Q7" s="41"/>
      <c r="R7" s="42"/>
      <c r="S7" s="43" t="s">
        <v>51</v>
      </c>
      <c r="T7" s="36">
        <v>0.7</v>
      </c>
      <c r="V7" s="45" t="s">
        <v>52</v>
      </c>
      <c r="W7" s="36">
        <v>0.1</v>
      </c>
    </row>
    <row r="8" spans="1:23" ht="16.5" x14ac:dyDescent="0.3">
      <c r="A8" s="38">
        <v>0</v>
      </c>
      <c r="B8" s="38">
        <v>0</v>
      </c>
      <c r="C8" s="38">
        <v>0</v>
      </c>
      <c r="D8" s="38">
        <v>0</v>
      </c>
      <c r="E8" s="39">
        <f t="shared" si="1"/>
        <v>0</v>
      </c>
      <c r="F8" s="39">
        <f t="shared" si="2"/>
        <v>0</v>
      </c>
      <c r="G8" s="39">
        <f t="shared" si="3"/>
        <v>0</v>
      </c>
      <c r="H8" s="39">
        <f t="shared" si="4"/>
        <v>0</v>
      </c>
      <c r="I8" s="40">
        <f t="shared" si="5"/>
        <v>0</v>
      </c>
      <c r="J8" s="40">
        <f t="shared" si="7"/>
        <v>280.5</v>
      </c>
      <c r="K8" s="41" t="s">
        <v>93</v>
      </c>
      <c r="L8" s="41">
        <v>7.27</v>
      </c>
      <c r="M8" s="41">
        <v>3.27</v>
      </c>
      <c r="N8" s="42">
        <f t="shared" si="6"/>
        <v>23.7729</v>
      </c>
      <c r="O8" s="41"/>
      <c r="P8" s="41"/>
      <c r="Q8" s="41"/>
      <c r="R8" s="42"/>
      <c r="S8" s="43" t="s">
        <v>53</v>
      </c>
      <c r="T8" s="36">
        <v>0.6</v>
      </c>
      <c r="V8" t="s">
        <v>54</v>
      </c>
      <c r="W8" s="36">
        <v>0.15</v>
      </c>
    </row>
    <row r="9" spans="1:23" ht="16.5" x14ac:dyDescent="0.3">
      <c r="A9" s="38">
        <v>0</v>
      </c>
      <c r="B9" s="38">
        <v>0</v>
      </c>
      <c r="C9" s="38">
        <v>0</v>
      </c>
      <c r="D9" s="38">
        <v>0</v>
      </c>
      <c r="E9" s="39">
        <f t="shared" si="1"/>
        <v>0</v>
      </c>
      <c r="F9" s="39">
        <f t="shared" si="2"/>
        <v>0</v>
      </c>
      <c r="G9" s="39">
        <f t="shared" si="3"/>
        <v>0</v>
      </c>
      <c r="H9" s="39">
        <f t="shared" si="4"/>
        <v>0</v>
      </c>
      <c r="I9" s="40">
        <f t="shared" si="5"/>
        <v>0</v>
      </c>
      <c r="J9" s="40">
        <f t="shared" si="7"/>
        <v>280.5</v>
      </c>
      <c r="K9" s="41" t="s">
        <v>93</v>
      </c>
      <c r="L9" s="41">
        <v>4.72</v>
      </c>
      <c r="M9" s="41">
        <v>3.18</v>
      </c>
      <c r="N9" s="42">
        <f t="shared" si="6"/>
        <v>15.009600000000001</v>
      </c>
      <c r="O9" s="41"/>
      <c r="P9" s="41"/>
      <c r="Q9" s="41"/>
      <c r="R9" s="42"/>
      <c r="S9" t="s">
        <v>55</v>
      </c>
      <c r="T9" s="36">
        <v>0.5</v>
      </c>
      <c r="V9" t="s">
        <v>56</v>
      </c>
      <c r="W9" s="36">
        <v>0.2</v>
      </c>
    </row>
    <row r="10" spans="1:23" ht="16.5" x14ac:dyDescent="0.3">
      <c r="A10" s="38">
        <v>0</v>
      </c>
      <c r="B10" s="38">
        <v>0</v>
      </c>
      <c r="C10" s="38">
        <v>0</v>
      </c>
      <c r="D10" s="38">
        <v>0</v>
      </c>
      <c r="E10" s="39">
        <f t="shared" si="1"/>
        <v>0</v>
      </c>
      <c r="F10" s="39">
        <f t="shared" si="2"/>
        <v>0</v>
      </c>
      <c r="G10" s="39">
        <f t="shared" si="3"/>
        <v>0</v>
      </c>
      <c r="H10" s="39">
        <f t="shared" si="4"/>
        <v>0</v>
      </c>
      <c r="I10" s="40">
        <f t="shared" si="5"/>
        <v>0</v>
      </c>
      <c r="J10" s="40">
        <f t="shared" si="7"/>
        <v>280.5</v>
      </c>
      <c r="K10" s="41" t="s">
        <v>95</v>
      </c>
      <c r="L10" s="41">
        <v>8.7100000000000009</v>
      </c>
      <c r="M10" s="41">
        <v>4.07</v>
      </c>
      <c r="N10" s="42">
        <f t="shared" si="6"/>
        <v>35.449700000000007</v>
      </c>
      <c r="O10" s="95"/>
      <c r="P10" s="41"/>
      <c r="Q10" s="41"/>
      <c r="R10" s="42"/>
      <c r="S10" t="s">
        <v>57</v>
      </c>
      <c r="T10" s="36">
        <v>0.4</v>
      </c>
    </row>
    <row r="11" spans="1:23" ht="16.5" x14ac:dyDescent="0.3">
      <c r="A11" s="38">
        <v>0</v>
      </c>
      <c r="B11" s="38">
        <v>0</v>
      </c>
      <c r="C11" s="38">
        <v>0</v>
      </c>
      <c r="D11" s="38">
        <v>0</v>
      </c>
      <c r="E11" s="39">
        <f t="shared" si="1"/>
        <v>0</v>
      </c>
      <c r="F11" s="39">
        <f t="shared" si="2"/>
        <v>0</v>
      </c>
      <c r="G11" s="39">
        <f t="shared" si="3"/>
        <v>0</v>
      </c>
      <c r="H11" s="39">
        <f t="shared" si="4"/>
        <v>0</v>
      </c>
      <c r="I11" s="40">
        <f t="shared" si="5"/>
        <v>0</v>
      </c>
      <c r="J11" s="40">
        <f t="shared" si="7"/>
        <v>280.5</v>
      </c>
      <c r="K11" s="41" t="s">
        <v>130</v>
      </c>
      <c r="L11" s="41">
        <v>6.58</v>
      </c>
      <c r="M11" s="41">
        <v>12.65</v>
      </c>
      <c r="N11" s="42">
        <f t="shared" si="6"/>
        <v>83.237000000000009</v>
      </c>
      <c r="O11" s="95"/>
      <c r="P11" s="41"/>
      <c r="Q11" s="41"/>
      <c r="R11" s="42"/>
      <c r="T11" s="36"/>
    </row>
    <row r="12" spans="1:23" ht="16.5" x14ac:dyDescent="0.3">
      <c r="A12" s="38">
        <v>0</v>
      </c>
      <c r="B12" s="38">
        <v>0</v>
      </c>
      <c r="C12" s="38">
        <v>0</v>
      </c>
      <c r="D12" s="38">
        <v>0</v>
      </c>
      <c r="E12" s="39">
        <f t="shared" si="1"/>
        <v>0</v>
      </c>
      <c r="F12" s="39">
        <f t="shared" si="2"/>
        <v>0</v>
      </c>
      <c r="G12" s="39">
        <f t="shared" si="3"/>
        <v>0</v>
      </c>
      <c r="H12" s="39">
        <f t="shared" si="4"/>
        <v>0</v>
      </c>
      <c r="I12" s="46">
        <f t="shared" si="5"/>
        <v>0</v>
      </c>
      <c r="J12" s="40">
        <f>J11+I12</f>
        <v>280.5</v>
      </c>
      <c r="L12" s="41">
        <v>6.83</v>
      </c>
      <c r="M12" s="41">
        <v>3.16</v>
      </c>
      <c r="N12" s="42">
        <f t="shared" si="6"/>
        <v>21.582800000000002</v>
      </c>
      <c r="O12" s="41"/>
      <c r="P12" s="41"/>
      <c r="Q12" s="41"/>
      <c r="R12" s="42"/>
      <c r="S12" t="s">
        <v>58</v>
      </c>
      <c r="T12" s="36">
        <v>0.3</v>
      </c>
    </row>
    <row r="13" spans="1:23" ht="16.5" x14ac:dyDescent="0.3">
      <c r="A13" s="38">
        <v>0</v>
      </c>
      <c r="B13" s="38">
        <v>0</v>
      </c>
      <c r="C13" s="38">
        <v>0</v>
      </c>
      <c r="D13" s="38">
        <v>0</v>
      </c>
      <c r="E13" s="39">
        <f t="shared" si="1"/>
        <v>0</v>
      </c>
      <c r="F13" s="39">
        <f t="shared" si="2"/>
        <v>0</v>
      </c>
      <c r="G13" s="39">
        <f t="shared" si="3"/>
        <v>0</v>
      </c>
      <c r="H13" s="39">
        <f t="shared" si="4"/>
        <v>0</v>
      </c>
      <c r="I13" s="40">
        <f t="shared" si="5"/>
        <v>0</v>
      </c>
      <c r="J13" s="40">
        <f t="shared" si="7"/>
        <v>280.5</v>
      </c>
      <c r="K13" s="41" t="s">
        <v>92</v>
      </c>
      <c r="L13" s="41">
        <v>12.86</v>
      </c>
      <c r="M13" s="41">
        <v>9.86</v>
      </c>
      <c r="N13" s="42">
        <f t="shared" si="6"/>
        <v>126.79959999999998</v>
      </c>
      <c r="O13" s="41"/>
      <c r="P13" s="41"/>
      <c r="Q13" s="41"/>
      <c r="R13" s="42"/>
    </row>
    <row r="14" spans="1:23" ht="16.5" x14ac:dyDescent="0.3">
      <c r="A14" s="38">
        <v>0</v>
      </c>
      <c r="B14" s="38">
        <v>0</v>
      </c>
      <c r="C14" s="38">
        <v>0</v>
      </c>
      <c r="D14" s="38">
        <v>0</v>
      </c>
      <c r="E14" s="39">
        <f t="shared" si="1"/>
        <v>0</v>
      </c>
      <c r="F14" s="39">
        <f t="shared" si="2"/>
        <v>0</v>
      </c>
      <c r="G14" s="39">
        <f t="shared" si="3"/>
        <v>0</v>
      </c>
      <c r="H14" s="39">
        <f t="shared" si="4"/>
        <v>0</v>
      </c>
      <c r="I14" s="40">
        <f t="shared" si="5"/>
        <v>0</v>
      </c>
      <c r="J14" s="40">
        <f t="shared" si="7"/>
        <v>280.5</v>
      </c>
      <c r="K14" s="41" t="s">
        <v>95</v>
      </c>
      <c r="L14" s="41">
        <v>6.42</v>
      </c>
      <c r="M14" s="41">
        <v>4.09</v>
      </c>
      <c r="N14" s="95">
        <f t="shared" si="6"/>
        <v>26.2578</v>
      </c>
      <c r="O14" s="41"/>
      <c r="P14" s="41"/>
      <c r="Q14" s="41"/>
      <c r="R14" s="42"/>
    </row>
    <row r="15" spans="1:23" ht="16.5" x14ac:dyDescent="0.3">
      <c r="A15" s="38">
        <v>0</v>
      </c>
      <c r="B15" s="38">
        <v>0</v>
      </c>
      <c r="C15" s="38">
        <v>0</v>
      </c>
      <c r="D15" s="38">
        <v>0</v>
      </c>
      <c r="E15" s="48">
        <f t="shared" si="1"/>
        <v>0</v>
      </c>
      <c r="F15" s="48">
        <f t="shared" si="2"/>
        <v>0</v>
      </c>
      <c r="G15" s="48">
        <f t="shared" si="3"/>
        <v>0</v>
      </c>
      <c r="H15" s="48">
        <f t="shared" si="4"/>
        <v>0</v>
      </c>
      <c r="I15" s="46">
        <f t="shared" si="5"/>
        <v>0</v>
      </c>
      <c r="J15" s="40">
        <f t="shared" si="7"/>
        <v>280.5</v>
      </c>
      <c r="K15" s="41" t="s">
        <v>92</v>
      </c>
      <c r="L15" s="41">
        <v>14.12</v>
      </c>
      <c r="M15" s="41">
        <v>10.199999999999999</v>
      </c>
      <c r="N15" s="41">
        <f t="shared" si="6"/>
        <v>144.02399999999997</v>
      </c>
      <c r="O15" s="41"/>
      <c r="P15" s="41"/>
      <c r="Q15" s="41"/>
      <c r="R15" s="42"/>
    </row>
    <row r="16" spans="1:23" ht="16.5" x14ac:dyDescent="0.3">
      <c r="A16" s="38">
        <v>0</v>
      </c>
      <c r="B16" s="38">
        <v>0</v>
      </c>
      <c r="C16" s="38">
        <v>0</v>
      </c>
      <c r="D16" s="38">
        <v>0</v>
      </c>
      <c r="E16" s="39">
        <f>B16/12</f>
        <v>0</v>
      </c>
      <c r="F16" s="39">
        <f>D16/12</f>
        <v>0</v>
      </c>
      <c r="G16" s="39">
        <f>A16+E16</f>
        <v>0</v>
      </c>
      <c r="H16" s="39">
        <f>C16+F16</f>
        <v>0</v>
      </c>
      <c r="I16" s="40">
        <f t="shared" si="5"/>
        <v>0</v>
      </c>
      <c r="J16" s="40">
        <f t="shared" si="7"/>
        <v>280.5</v>
      </c>
      <c r="K16" s="41" t="s">
        <v>93</v>
      </c>
      <c r="L16" s="41">
        <v>4.82</v>
      </c>
      <c r="M16" s="41">
        <v>3.48</v>
      </c>
      <c r="N16" s="41">
        <f>L16*M16</f>
        <v>16.773600000000002</v>
      </c>
      <c r="O16" s="41"/>
      <c r="P16" s="41"/>
      <c r="Q16" s="41"/>
      <c r="R16" s="42"/>
    </row>
    <row r="17" spans="1:21" ht="16.5" x14ac:dyDescent="0.3">
      <c r="A17" s="38">
        <v>0</v>
      </c>
      <c r="B17" s="38">
        <v>0</v>
      </c>
      <c r="C17" s="38">
        <v>0</v>
      </c>
      <c r="D17" s="38">
        <v>0</v>
      </c>
      <c r="E17" s="39">
        <f>B17/12</f>
        <v>0</v>
      </c>
      <c r="F17" s="39">
        <f>D17/12</f>
        <v>0</v>
      </c>
      <c r="G17" s="39">
        <f>A17+E17</f>
        <v>0</v>
      </c>
      <c r="H17" s="39">
        <f>C17+F17</f>
        <v>0</v>
      </c>
      <c r="I17" s="40">
        <f t="shared" si="5"/>
        <v>0</v>
      </c>
      <c r="J17" s="40">
        <f t="shared" si="7"/>
        <v>280.5</v>
      </c>
      <c r="K17" s="75"/>
      <c r="L17" s="75"/>
      <c r="M17" s="75"/>
      <c r="N17" s="42">
        <f>SUM(N2:N16)</f>
        <v>1050.9587999999999</v>
      </c>
      <c r="O17" s="75"/>
      <c r="P17" s="75"/>
      <c r="Q17" s="75"/>
      <c r="R17" s="74"/>
    </row>
    <row r="18" spans="1:21" ht="16.5" x14ac:dyDescent="0.3">
      <c r="A18" s="38">
        <v>0</v>
      </c>
      <c r="B18" s="38">
        <v>0</v>
      </c>
      <c r="C18" s="38">
        <v>0</v>
      </c>
      <c r="D18" s="38">
        <v>0</v>
      </c>
      <c r="E18" s="48">
        <f>B18/12</f>
        <v>0</v>
      </c>
      <c r="F18" s="48">
        <f>D18/12</f>
        <v>0</v>
      </c>
      <c r="G18" s="48">
        <f>A18+E18</f>
        <v>0</v>
      </c>
      <c r="H18" s="48">
        <f>C18+F18</f>
        <v>0</v>
      </c>
      <c r="I18" s="46">
        <f>G18*H18</f>
        <v>0</v>
      </c>
      <c r="J18" s="40">
        <f t="shared" si="7"/>
        <v>280.5</v>
      </c>
      <c r="K18" s="75"/>
      <c r="L18" s="75"/>
      <c r="M18" s="75"/>
      <c r="N18" s="41"/>
      <c r="O18" s="75"/>
      <c r="P18" s="75"/>
      <c r="Q18" s="75"/>
      <c r="R18" s="76"/>
    </row>
    <row r="19" spans="1:21" ht="16.5" x14ac:dyDescent="0.3">
      <c r="A19" s="38">
        <v>0</v>
      </c>
      <c r="B19" s="38">
        <v>0</v>
      </c>
      <c r="C19" s="38">
        <v>0</v>
      </c>
      <c r="D19" s="38">
        <v>0</v>
      </c>
      <c r="E19" s="48">
        <f t="shared" si="1"/>
        <v>0</v>
      </c>
      <c r="F19" s="48">
        <f t="shared" si="2"/>
        <v>0</v>
      </c>
      <c r="G19" s="48">
        <f t="shared" si="3"/>
        <v>0</v>
      </c>
      <c r="H19" s="48">
        <f t="shared" si="4"/>
        <v>0</v>
      </c>
      <c r="I19" s="46">
        <f t="shared" si="5"/>
        <v>0</v>
      </c>
      <c r="J19" s="40">
        <f t="shared" si="7"/>
        <v>280.5</v>
      </c>
      <c r="K19" s="75"/>
      <c r="L19" s="75"/>
      <c r="M19" s="75"/>
      <c r="N19" s="76"/>
      <c r="O19" s="77"/>
      <c r="P19" s="75"/>
      <c r="Q19" s="75"/>
      <c r="R19" s="74"/>
    </row>
    <row r="20" spans="1:21" ht="16.5" x14ac:dyDescent="0.3">
      <c r="A20" s="38">
        <v>0</v>
      </c>
      <c r="B20" s="38">
        <v>0</v>
      </c>
      <c r="C20" s="38">
        <v>0</v>
      </c>
      <c r="D20" s="38">
        <v>0</v>
      </c>
      <c r="E20" s="48">
        <f>B20/12</f>
        <v>0</v>
      </c>
      <c r="F20" s="48">
        <f>D20/12</f>
        <v>0</v>
      </c>
      <c r="G20" s="48">
        <f>A20+E20</f>
        <v>0</v>
      </c>
      <c r="H20" s="48">
        <f>C20+F20</f>
        <v>0</v>
      </c>
      <c r="I20" s="46">
        <f>G20*H20</f>
        <v>0</v>
      </c>
      <c r="J20" s="40">
        <f>J19+I20</f>
        <v>280.5</v>
      </c>
      <c r="K20" s="75"/>
      <c r="L20" s="75"/>
      <c r="M20" s="75"/>
      <c r="N20" s="41"/>
      <c r="O20" s="75"/>
      <c r="P20" s="78"/>
      <c r="Q20" s="78"/>
      <c r="R20" s="74"/>
    </row>
    <row r="21" spans="1:21" ht="16.5" x14ac:dyDescent="0.3">
      <c r="A21" s="38">
        <v>0</v>
      </c>
      <c r="B21" s="38">
        <v>0</v>
      </c>
      <c r="C21" s="38">
        <v>0</v>
      </c>
      <c r="D21" s="38">
        <v>0</v>
      </c>
      <c r="E21" s="48">
        <f t="shared" si="1"/>
        <v>0</v>
      </c>
      <c r="F21" s="48">
        <f t="shared" si="2"/>
        <v>0</v>
      </c>
      <c r="G21" s="48">
        <f t="shared" si="3"/>
        <v>0</v>
      </c>
      <c r="H21" s="48">
        <f t="shared" si="4"/>
        <v>0</v>
      </c>
      <c r="I21" s="46">
        <f t="shared" si="5"/>
        <v>0</v>
      </c>
      <c r="J21" s="40">
        <f t="shared" si="7"/>
        <v>280.5</v>
      </c>
      <c r="K21" s="75"/>
      <c r="L21" s="75"/>
      <c r="M21" s="75"/>
      <c r="O21" s="75"/>
      <c r="P21" s="75"/>
      <c r="Q21" s="75"/>
      <c r="R21" s="76"/>
      <c r="S21" s="8"/>
      <c r="U21" s="2"/>
    </row>
    <row r="22" spans="1:21" ht="16.5" x14ac:dyDescent="0.3">
      <c r="A22" s="38">
        <v>0</v>
      </c>
      <c r="B22" s="38">
        <v>0</v>
      </c>
      <c r="C22" s="38">
        <v>0</v>
      </c>
      <c r="D22" s="38">
        <v>0</v>
      </c>
      <c r="E22" s="48">
        <f t="shared" si="1"/>
        <v>0</v>
      </c>
      <c r="F22" s="48">
        <f t="shared" si="2"/>
        <v>0</v>
      </c>
      <c r="G22" s="48">
        <f t="shared" si="3"/>
        <v>0</v>
      </c>
      <c r="H22" s="48">
        <f t="shared" si="4"/>
        <v>0</v>
      </c>
      <c r="I22" s="46">
        <f t="shared" si="5"/>
        <v>0</v>
      </c>
      <c r="J22" s="40">
        <f t="shared" si="7"/>
        <v>280.5</v>
      </c>
      <c r="K22" s="75"/>
      <c r="L22" s="75"/>
      <c r="M22" s="75"/>
      <c r="N22" s="74"/>
      <c r="O22" s="75"/>
      <c r="P22" s="75"/>
      <c r="Q22" s="75"/>
      <c r="R22" s="74"/>
    </row>
    <row r="23" spans="1:21" ht="16.5" x14ac:dyDescent="0.3">
      <c r="A23" s="38">
        <v>0</v>
      </c>
      <c r="B23" s="38">
        <v>0</v>
      </c>
      <c r="C23" s="38">
        <v>0</v>
      </c>
      <c r="D23" s="38">
        <v>0</v>
      </c>
      <c r="E23" s="48">
        <f t="shared" si="1"/>
        <v>0</v>
      </c>
      <c r="F23" s="48">
        <f t="shared" si="1"/>
        <v>0</v>
      </c>
      <c r="G23" s="48">
        <f t="shared" si="1"/>
        <v>0</v>
      </c>
      <c r="H23" s="48">
        <f t="shared" si="1"/>
        <v>0</v>
      </c>
      <c r="I23" s="48">
        <f t="shared" si="1"/>
        <v>0</v>
      </c>
      <c r="J23" s="40">
        <f t="shared" si="7"/>
        <v>280.5</v>
      </c>
      <c r="K23" s="75"/>
      <c r="L23" s="75"/>
      <c r="M23" s="75"/>
      <c r="N23" s="79"/>
      <c r="O23" s="75"/>
      <c r="P23" s="75"/>
      <c r="Q23" s="75"/>
      <c r="R23" s="74"/>
    </row>
    <row r="24" spans="1:21" ht="16.5" x14ac:dyDescent="0.3">
      <c r="A24" s="38">
        <v>0</v>
      </c>
      <c r="B24" s="38">
        <v>0</v>
      </c>
      <c r="C24" s="38">
        <v>0</v>
      </c>
      <c r="D24" s="38">
        <v>0</v>
      </c>
      <c r="E24" s="48">
        <f t="shared" ref="E24:I30" si="8">B24/12</f>
        <v>0</v>
      </c>
      <c r="F24" s="48">
        <f t="shared" si="8"/>
        <v>0</v>
      </c>
      <c r="G24" s="48">
        <f t="shared" si="8"/>
        <v>0</v>
      </c>
      <c r="H24" s="48">
        <f t="shared" si="8"/>
        <v>0</v>
      </c>
      <c r="I24" s="48">
        <f t="shared" si="8"/>
        <v>0</v>
      </c>
      <c r="J24" s="40">
        <f t="shared" si="7"/>
        <v>280.5</v>
      </c>
      <c r="K24" s="75"/>
      <c r="L24" s="75"/>
      <c r="M24" s="80"/>
      <c r="N24" s="76"/>
      <c r="O24" s="77"/>
      <c r="P24" s="75"/>
      <c r="Q24" s="75"/>
      <c r="R24" s="77"/>
    </row>
    <row r="25" spans="1:21" ht="16.5" x14ac:dyDescent="0.3">
      <c r="A25" s="38">
        <v>0</v>
      </c>
      <c r="B25" s="38">
        <v>0</v>
      </c>
      <c r="C25" s="38">
        <v>0</v>
      </c>
      <c r="D25" s="38">
        <v>0</v>
      </c>
      <c r="E25" s="48">
        <f t="shared" si="8"/>
        <v>0</v>
      </c>
      <c r="F25" s="48">
        <f t="shared" si="8"/>
        <v>0</v>
      </c>
      <c r="G25" s="48">
        <f t="shared" si="8"/>
        <v>0</v>
      </c>
      <c r="H25" s="48">
        <f t="shared" si="8"/>
        <v>0</v>
      </c>
      <c r="I25" s="48">
        <f t="shared" si="8"/>
        <v>0</v>
      </c>
      <c r="J25" s="40">
        <f t="shared" si="7"/>
        <v>280.5</v>
      </c>
      <c r="K25" s="75"/>
      <c r="L25" s="75"/>
      <c r="M25" s="80"/>
      <c r="N25" s="81"/>
      <c r="O25" s="75"/>
      <c r="P25" s="75"/>
      <c r="Q25" s="75"/>
      <c r="R25" s="75"/>
    </row>
    <row r="26" spans="1:21" ht="16.5" x14ac:dyDescent="0.3">
      <c r="A26" s="38">
        <v>0</v>
      </c>
      <c r="B26" s="38">
        <v>0</v>
      </c>
      <c r="C26" s="38">
        <v>0</v>
      </c>
      <c r="D26" s="38">
        <v>0</v>
      </c>
      <c r="E26" s="48">
        <f t="shared" si="8"/>
        <v>0</v>
      </c>
      <c r="F26" s="48">
        <f t="shared" si="8"/>
        <v>0</v>
      </c>
      <c r="G26" s="48">
        <f t="shared" si="8"/>
        <v>0</v>
      </c>
      <c r="H26" s="48">
        <f t="shared" si="8"/>
        <v>0</v>
      </c>
      <c r="I26" s="48">
        <f t="shared" si="8"/>
        <v>0</v>
      </c>
      <c r="J26" s="40">
        <f t="shared" si="7"/>
        <v>280.5</v>
      </c>
      <c r="K26" s="75"/>
      <c r="L26" s="75"/>
      <c r="M26" s="80"/>
      <c r="N26" s="75"/>
      <c r="O26" s="75"/>
      <c r="P26" s="75"/>
      <c r="Q26" s="75"/>
      <c r="R26" s="75"/>
    </row>
    <row r="27" spans="1:21" ht="16.5" x14ac:dyDescent="0.3">
      <c r="A27" s="38">
        <v>0</v>
      </c>
      <c r="B27" s="38">
        <v>0</v>
      </c>
      <c r="C27" s="38">
        <v>0</v>
      </c>
      <c r="D27" s="38">
        <v>0</v>
      </c>
      <c r="E27" s="48">
        <f t="shared" si="8"/>
        <v>0</v>
      </c>
      <c r="F27" s="48">
        <f t="shared" si="8"/>
        <v>0</v>
      </c>
      <c r="G27" s="48">
        <f t="shared" si="8"/>
        <v>0</v>
      </c>
      <c r="H27" s="48">
        <f t="shared" si="8"/>
        <v>0</v>
      </c>
      <c r="I27" s="48">
        <f t="shared" si="8"/>
        <v>0</v>
      </c>
      <c r="J27" s="40">
        <f t="shared" si="7"/>
        <v>280.5</v>
      </c>
      <c r="K27" s="75"/>
      <c r="L27" s="75"/>
      <c r="M27" s="75"/>
      <c r="N27" s="82"/>
      <c r="O27" s="75"/>
      <c r="P27" s="75"/>
      <c r="Q27" s="75"/>
      <c r="R27" s="75"/>
    </row>
    <row r="28" spans="1:21" ht="16.5" x14ac:dyDescent="0.3">
      <c r="A28" s="38">
        <v>0</v>
      </c>
      <c r="B28" s="38">
        <v>0</v>
      </c>
      <c r="C28" s="38">
        <v>0</v>
      </c>
      <c r="D28" s="38">
        <v>0</v>
      </c>
      <c r="E28" s="48">
        <f t="shared" si="8"/>
        <v>0</v>
      </c>
      <c r="F28" s="48">
        <f t="shared" si="8"/>
        <v>0</v>
      </c>
      <c r="G28" s="48">
        <f t="shared" si="8"/>
        <v>0</v>
      </c>
      <c r="H28" s="48">
        <f t="shared" si="8"/>
        <v>0</v>
      </c>
      <c r="I28" s="48">
        <f t="shared" si="8"/>
        <v>0</v>
      </c>
      <c r="J28" s="40">
        <f t="shared" si="7"/>
        <v>280.5</v>
      </c>
      <c r="K28" s="75"/>
      <c r="L28" s="75"/>
      <c r="M28" s="75"/>
      <c r="N28" s="75"/>
      <c r="O28" s="75"/>
      <c r="P28" s="75"/>
      <c r="Q28" s="75"/>
      <c r="R28" s="77"/>
    </row>
    <row r="29" spans="1:21" ht="16.5" x14ac:dyDescent="0.3">
      <c r="A29" s="38">
        <v>0</v>
      </c>
      <c r="B29" s="38">
        <v>0</v>
      </c>
      <c r="C29" s="38">
        <v>0</v>
      </c>
      <c r="D29" s="38">
        <v>0</v>
      </c>
      <c r="E29" s="48">
        <f t="shared" si="8"/>
        <v>0</v>
      </c>
      <c r="F29" s="48">
        <f t="shared" si="2"/>
        <v>0</v>
      </c>
      <c r="G29" s="48">
        <f t="shared" si="3"/>
        <v>0</v>
      </c>
      <c r="H29" s="48">
        <f t="shared" si="4"/>
        <v>0</v>
      </c>
      <c r="I29" s="46">
        <f t="shared" ref="I29:I30" si="9">G29*H29</f>
        <v>0</v>
      </c>
      <c r="J29" s="40">
        <f t="shared" si="7"/>
        <v>280.5</v>
      </c>
      <c r="K29" s="75"/>
      <c r="L29" s="75"/>
      <c r="M29" s="75"/>
      <c r="N29" s="77"/>
      <c r="O29" s="75"/>
      <c r="P29" s="83"/>
      <c r="Q29" s="83"/>
      <c r="R29" s="75"/>
    </row>
    <row r="30" spans="1:21" ht="16.5" x14ac:dyDescent="0.3">
      <c r="A30" s="38">
        <v>0</v>
      </c>
      <c r="B30" s="38">
        <v>0</v>
      </c>
      <c r="C30" s="38">
        <v>0</v>
      </c>
      <c r="D30" s="38">
        <v>0</v>
      </c>
      <c r="E30" s="48">
        <f t="shared" si="8"/>
        <v>0</v>
      </c>
      <c r="F30" s="48">
        <f t="shared" si="2"/>
        <v>0</v>
      </c>
      <c r="G30" s="48">
        <f t="shared" si="3"/>
        <v>0</v>
      </c>
      <c r="H30" s="48">
        <f t="shared" si="4"/>
        <v>0</v>
      </c>
      <c r="I30" s="46">
        <f t="shared" si="9"/>
        <v>0</v>
      </c>
      <c r="J30" s="40">
        <f t="shared" si="7"/>
        <v>280.5</v>
      </c>
      <c r="K30" s="75"/>
      <c r="L30" s="75"/>
      <c r="M30" s="75"/>
      <c r="N30" s="75"/>
      <c r="O30" s="75"/>
      <c r="P30" s="84"/>
      <c r="Q30" s="84"/>
      <c r="R30" s="75"/>
    </row>
    <row r="31" spans="1:21" x14ac:dyDescent="0.25">
      <c r="N31">
        <f>N30*10.764</f>
        <v>0</v>
      </c>
    </row>
    <row r="33" spans="13:17" x14ac:dyDescent="0.25">
      <c r="M33" s="6"/>
      <c r="P33" s="50"/>
      <c r="Q33" s="50"/>
    </row>
    <row r="34" spans="13:17" x14ac:dyDescent="0.25">
      <c r="M34" s="6"/>
    </row>
    <row r="35" spans="13:17" x14ac:dyDescent="0.25">
      <c r="M35" s="6"/>
    </row>
  </sheetData>
  <mergeCells count="2">
    <mergeCell ref="K1:N1"/>
    <mergeCell ref="O1:R1"/>
  </mergeCells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C72C9C-005D-4299-97F9-FD1F19952B65}">
  <dimension ref="A1:K84"/>
  <sheetViews>
    <sheetView zoomScale="85" zoomScaleNormal="85" workbookViewId="0">
      <selection activeCell="C16" sqref="C16"/>
    </sheetView>
  </sheetViews>
  <sheetFormatPr defaultRowHeight="15" x14ac:dyDescent="0.25"/>
  <cols>
    <col min="1" max="1" width="21.7109375" bestFit="1" customWidth="1"/>
    <col min="2" max="2" width="13.42578125" bestFit="1" customWidth="1"/>
    <col min="3" max="3" width="17.140625" style="16" customWidth="1"/>
    <col min="4" max="4" width="15.5703125" style="16" bestFit="1" customWidth="1"/>
    <col min="5" max="5" width="14.28515625" bestFit="1" customWidth="1"/>
    <col min="6" max="6" width="11.5703125" bestFit="1" customWidth="1"/>
  </cols>
  <sheetData>
    <row r="1" spans="1:11" x14ac:dyDescent="0.25">
      <c r="A1" s="11"/>
      <c r="B1" s="12"/>
      <c r="C1" s="13"/>
      <c r="D1" s="14"/>
    </row>
    <row r="2" spans="1:11" x14ac:dyDescent="0.25">
      <c r="A2" s="15"/>
      <c r="C2" s="16" t="s">
        <v>79</v>
      </c>
      <c r="D2" s="17"/>
      <c r="H2" t="s">
        <v>82</v>
      </c>
    </row>
    <row r="3" spans="1:11" x14ac:dyDescent="0.25">
      <c r="A3" s="15" t="s">
        <v>13</v>
      </c>
      <c r="B3" s="19"/>
      <c r="C3" s="20">
        <v>30000</v>
      </c>
      <c r="D3" s="21" t="s">
        <v>90</v>
      </c>
      <c r="H3">
        <v>30250</v>
      </c>
      <c r="K3">
        <v>26620</v>
      </c>
    </row>
    <row r="4" spans="1:11" ht="30" x14ac:dyDescent="0.25">
      <c r="A4" s="22" t="s">
        <v>14</v>
      </c>
      <c r="B4" s="19"/>
      <c r="C4" s="20">
        <v>3000</v>
      </c>
      <c r="D4" s="23"/>
      <c r="H4">
        <f>H3/100*110</f>
        <v>33275</v>
      </c>
      <c r="K4">
        <f>K3/100*115</f>
        <v>30613</v>
      </c>
    </row>
    <row r="5" spans="1:11" ht="16.5" x14ac:dyDescent="0.3">
      <c r="A5" s="15" t="s">
        <v>15</v>
      </c>
      <c r="B5" s="19"/>
      <c r="C5" s="20">
        <f>C3-C4</f>
        <v>27000</v>
      </c>
      <c r="D5" s="23"/>
      <c r="H5" s="39">
        <f>H4/10.764</f>
        <v>3091.32292827945</v>
      </c>
      <c r="K5" s="39">
        <f>K4/10.764</f>
        <v>2844.0170940170942</v>
      </c>
    </row>
    <row r="6" spans="1:11" x14ac:dyDescent="0.25">
      <c r="A6" s="15" t="s">
        <v>16</v>
      </c>
      <c r="B6" s="19"/>
      <c r="C6" s="20">
        <f>C4</f>
        <v>3000</v>
      </c>
      <c r="D6" s="23"/>
    </row>
    <row r="7" spans="1:11" x14ac:dyDescent="0.25">
      <c r="A7" s="15" t="s">
        <v>17</v>
      </c>
      <c r="B7" s="24"/>
      <c r="C7" s="25">
        <f>D9</f>
        <v>17</v>
      </c>
      <c r="D7" s="25">
        <v>2023</v>
      </c>
      <c r="F7" t="s">
        <v>113</v>
      </c>
    </row>
    <row r="8" spans="1:11" x14ac:dyDescent="0.25">
      <c r="A8" s="15" t="s">
        <v>18</v>
      </c>
      <c r="B8" s="24"/>
      <c r="C8" s="25">
        <f>C9-C7</f>
        <v>43</v>
      </c>
      <c r="D8" s="25">
        <v>2006</v>
      </c>
      <c r="G8" t="s">
        <v>114</v>
      </c>
    </row>
    <row r="9" spans="1:11" x14ac:dyDescent="0.25">
      <c r="A9" s="15" t="s">
        <v>19</v>
      </c>
      <c r="B9" s="24"/>
      <c r="C9" s="25">
        <v>60</v>
      </c>
      <c r="D9" s="25">
        <f>D7-D8</f>
        <v>17</v>
      </c>
    </row>
    <row r="10" spans="1:11" ht="30" x14ac:dyDescent="0.25">
      <c r="A10" s="22" t="s">
        <v>20</v>
      </c>
      <c r="B10" s="24"/>
      <c r="C10" s="25">
        <f>90*C7/C9</f>
        <v>25.5</v>
      </c>
      <c r="D10" s="25"/>
    </row>
    <row r="11" spans="1:11" x14ac:dyDescent="0.25">
      <c r="A11" s="15"/>
      <c r="B11" s="26"/>
      <c r="C11" s="27">
        <f>C10%</f>
        <v>0.255</v>
      </c>
      <c r="D11" s="27"/>
    </row>
    <row r="12" spans="1:11" x14ac:dyDescent="0.25">
      <c r="A12" s="15" t="s">
        <v>21</v>
      </c>
      <c r="B12" s="19"/>
      <c r="C12" s="20">
        <f>C6*C11</f>
        <v>765</v>
      </c>
      <c r="D12" s="23"/>
    </row>
    <row r="13" spans="1:11" x14ac:dyDescent="0.25">
      <c r="A13" s="15" t="s">
        <v>22</v>
      </c>
      <c r="B13" s="19"/>
      <c r="C13" s="20">
        <f>C6-C12</f>
        <v>2235</v>
      </c>
      <c r="D13" s="23"/>
    </row>
    <row r="14" spans="1:11" x14ac:dyDescent="0.25">
      <c r="A14" s="15" t="s">
        <v>15</v>
      </c>
      <c r="B14" s="19"/>
      <c r="C14" s="20">
        <f>C5</f>
        <v>27000</v>
      </c>
      <c r="D14" s="23"/>
    </row>
    <row r="15" spans="1:11" x14ac:dyDescent="0.25">
      <c r="B15" s="19"/>
      <c r="C15" s="20"/>
      <c r="D15" s="23"/>
    </row>
    <row r="16" spans="1:11" x14ac:dyDescent="0.25">
      <c r="A16" s="28" t="s">
        <v>23</v>
      </c>
      <c r="B16" s="29"/>
      <c r="C16" s="21">
        <f>C14+C13</f>
        <v>29235</v>
      </c>
      <c r="D16" s="23"/>
      <c r="E16" s="61"/>
    </row>
    <row r="17" spans="1:6" x14ac:dyDescent="0.25">
      <c r="B17" s="24"/>
      <c r="C17" s="25"/>
      <c r="D17" s="23"/>
    </row>
    <row r="18" spans="1:6" ht="16.5" x14ac:dyDescent="0.3">
      <c r="A18" s="28" t="s">
        <v>78</v>
      </c>
      <c r="B18" s="7"/>
      <c r="C18" s="70">
        <v>993</v>
      </c>
      <c r="D18" s="23"/>
      <c r="E18" s="71"/>
    </row>
    <row r="19" spans="1:6" x14ac:dyDescent="0.25">
      <c r="A19" s="15"/>
      <c r="B19" s="6"/>
      <c r="C19" s="30">
        <f>C18*C16</f>
        <v>29030355</v>
      </c>
      <c r="D19" s="30">
        <f>D18*D16</f>
        <v>0</v>
      </c>
      <c r="E19" s="30">
        <f>E18*E16</f>
        <v>0</v>
      </c>
      <c r="F19" t="s">
        <v>74</v>
      </c>
    </row>
    <row r="20" spans="1:6" x14ac:dyDescent="0.25">
      <c r="A20" s="15"/>
      <c r="C20" s="31">
        <f>C19*90%</f>
        <v>26127319.5</v>
      </c>
      <c r="D20" s="31">
        <f>D19*90%</f>
        <v>0</v>
      </c>
      <c r="E20" s="31">
        <f>E19*90%</f>
        <v>0</v>
      </c>
      <c r="F20" t="s">
        <v>24</v>
      </c>
    </row>
    <row r="21" spans="1:6" x14ac:dyDescent="0.25">
      <c r="A21" s="15"/>
      <c r="C21" s="31">
        <f>C19*80%</f>
        <v>23224284</v>
      </c>
      <c r="D21" s="31">
        <f>D19*80%</f>
        <v>0</v>
      </c>
      <c r="E21" s="31">
        <f>E19*80%</f>
        <v>0</v>
      </c>
      <c r="F21" t="s">
        <v>25</v>
      </c>
    </row>
    <row r="22" spans="1:6" x14ac:dyDescent="0.25">
      <c r="A22" s="15"/>
    </row>
    <row r="23" spans="1:6" x14ac:dyDescent="0.25">
      <c r="A23" s="32" t="s">
        <v>26</v>
      </c>
      <c r="B23" s="33"/>
      <c r="C23" s="34">
        <f>C4*E27</f>
        <v>3576000</v>
      </c>
      <c r="D23" s="34">
        <f>D4*D18</f>
        <v>0</v>
      </c>
    </row>
    <row r="24" spans="1:6" x14ac:dyDescent="0.25">
      <c r="A24" s="15" t="s">
        <v>27</v>
      </c>
    </row>
    <row r="25" spans="1:6" x14ac:dyDescent="0.25">
      <c r="A25" s="35" t="s">
        <v>28</v>
      </c>
      <c r="B25" s="16"/>
      <c r="C25" s="31">
        <f>C19*0.03/12</f>
        <v>72575.887499999997</v>
      </c>
      <c r="D25" s="31"/>
    </row>
    <row r="26" spans="1:6" x14ac:dyDescent="0.25">
      <c r="C26" s="31"/>
      <c r="D26" s="31" t="s">
        <v>80</v>
      </c>
    </row>
    <row r="27" spans="1:6" x14ac:dyDescent="0.25">
      <c r="C27" s="31"/>
      <c r="D27" s="31" t="s">
        <v>81</v>
      </c>
      <c r="E27" s="115">
        <v>1192</v>
      </c>
    </row>
    <row r="28" spans="1:6" x14ac:dyDescent="0.25">
      <c r="C28"/>
      <c r="D28"/>
      <c r="E28" s="61">
        <f>E27*C4</f>
        <v>3576000</v>
      </c>
    </row>
    <row r="29" spans="1:6" x14ac:dyDescent="0.25">
      <c r="C29"/>
      <c r="D29"/>
    </row>
    <row r="30" spans="1:6" x14ac:dyDescent="0.25">
      <c r="C30"/>
      <c r="D30"/>
    </row>
    <row r="31" spans="1:6" ht="16.5" x14ac:dyDescent="0.3">
      <c r="C31"/>
      <c r="D31"/>
      <c r="E31" s="40"/>
    </row>
    <row r="32" spans="1:6" ht="16.5" x14ac:dyDescent="0.3">
      <c r="C32"/>
      <c r="D32"/>
      <c r="E32" s="40"/>
    </row>
    <row r="33" spans="1:4" x14ac:dyDescent="0.25">
      <c r="C33"/>
      <c r="D33"/>
    </row>
    <row r="34" spans="1:4" x14ac:dyDescent="0.25">
      <c r="C34"/>
      <c r="D34"/>
    </row>
    <row r="35" spans="1:4" x14ac:dyDescent="0.25">
      <c r="C35"/>
      <c r="D35"/>
    </row>
    <row r="36" spans="1:4" x14ac:dyDescent="0.25">
      <c r="C36"/>
      <c r="D36"/>
    </row>
    <row r="37" spans="1:4" x14ac:dyDescent="0.25">
      <c r="C37"/>
      <c r="D37"/>
    </row>
    <row r="38" spans="1:4" x14ac:dyDescent="0.25">
      <c r="C38"/>
      <c r="D38"/>
    </row>
    <row r="39" spans="1:4" x14ac:dyDescent="0.25">
      <c r="C39"/>
      <c r="D39"/>
    </row>
    <row r="40" spans="1:4" x14ac:dyDescent="0.25">
      <c r="C40"/>
      <c r="D40"/>
    </row>
    <row r="46" spans="1:4" x14ac:dyDescent="0.25">
      <c r="A46" s="36"/>
    </row>
    <row r="59" spans="1:1" ht="15.75" x14ac:dyDescent="0.25">
      <c r="A59" s="37"/>
    </row>
    <row r="60" spans="1:1" ht="15.75" x14ac:dyDescent="0.25">
      <c r="A60" s="37"/>
    </row>
    <row r="61" spans="1:1" ht="15.75" x14ac:dyDescent="0.25">
      <c r="A61" s="37"/>
    </row>
    <row r="62" spans="1:1" ht="15.75" x14ac:dyDescent="0.25">
      <c r="A62" s="37"/>
    </row>
    <row r="63" spans="1:1" ht="15.75" x14ac:dyDescent="0.25">
      <c r="A63" s="37"/>
    </row>
    <row r="64" spans="1:1" ht="15.75" x14ac:dyDescent="0.25">
      <c r="A64" s="37"/>
    </row>
    <row r="65" spans="1:1" ht="15.75" x14ac:dyDescent="0.25">
      <c r="A65" s="37"/>
    </row>
    <row r="84" spans="3:3" x14ac:dyDescent="0.25">
      <c r="C84" s="16">
        <f>C83*C82</f>
        <v>0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E59"/>
  <sheetViews>
    <sheetView tabSelected="1" zoomScale="85" zoomScaleNormal="85" workbookViewId="0">
      <selection activeCell="T6" sqref="T6"/>
    </sheetView>
  </sheetViews>
  <sheetFormatPr defaultRowHeight="15" x14ac:dyDescent="0.25"/>
  <cols>
    <col min="1" max="1" width="4.28515625" customWidth="1"/>
    <col min="2" max="2" width="11.140625" bestFit="1" customWidth="1"/>
    <col min="3" max="3" width="12.5703125" customWidth="1"/>
    <col min="4" max="4" width="16.42578125" customWidth="1"/>
    <col min="5" max="5" width="18.7109375" customWidth="1"/>
    <col min="6" max="6" width="15.42578125" customWidth="1"/>
    <col min="7" max="7" width="27.140625" customWidth="1"/>
    <col min="8" max="8" width="15.7109375" customWidth="1"/>
    <col min="9" max="9" width="11.85546875" customWidth="1"/>
    <col min="10" max="10" width="14.140625" customWidth="1"/>
    <col min="11" max="13" width="0" hidden="1" customWidth="1"/>
    <col min="14" max="14" width="16.42578125" customWidth="1"/>
    <col min="15" max="15" width="8" customWidth="1"/>
    <col min="16" max="16" width="14.7109375" customWidth="1"/>
    <col min="17" max="17" width="17.42578125" customWidth="1"/>
    <col min="18" max="18" width="16.140625" customWidth="1"/>
    <col min="19" max="19" width="16" customWidth="1"/>
    <col min="20" max="20" width="14.42578125" customWidth="1"/>
    <col min="21" max="21" width="10" customWidth="1"/>
    <col min="27" max="27" width="10.42578125" bestFit="1" customWidth="1"/>
    <col min="31" max="31" width="10.42578125" bestFit="1" customWidth="1"/>
  </cols>
  <sheetData>
    <row r="1" spans="1:31" s="1" customFormat="1" ht="45" x14ac:dyDescent="0.25">
      <c r="A1" s="3" t="s">
        <v>0</v>
      </c>
      <c r="B1" s="3" t="s">
        <v>6</v>
      </c>
      <c r="C1" s="3" t="s">
        <v>9</v>
      </c>
      <c r="D1" s="3" t="s">
        <v>10</v>
      </c>
      <c r="E1" s="3" t="s">
        <v>1</v>
      </c>
      <c r="F1" s="9" t="s">
        <v>8</v>
      </c>
      <c r="G1" s="3" t="s">
        <v>11</v>
      </c>
      <c r="H1" s="3" t="s">
        <v>12</v>
      </c>
      <c r="I1" s="3" t="s">
        <v>2</v>
      </c>
      <c r="J1" s="3" t="s">
        <v>3</v>
      </c>
      <c r="N1" s="1" t="s">
        <v>7</v>
      </c>
      <c r="O1" s="1" t="s">
        <v>4</v>
      </c>
      <c r="P1" s="1" t="s">
        <v>5</v>
      </c>
      <c r="Q1" s="1" t="s">
        <v>6</v>
      </c>
      <c r="R1" s="1" t="s">
        <v>1</v>
      </c>
      <c r="T1" s="1" t="s">
        <v>81</v>
      </c>
    </row>
    <row r="2" spans="1:31" x14ac:dyDescent="0.25">
      <c r="A2" s="4">
        <f t="shared" ref="A2:A15" si="0">N2</f>
        <v>0</v>
      </c>
      <c r="B2" s="4">
        <f t="shared" ref="B2:B15" si="1">Q2</f>
        <v>875</v>
      </c>
      <c r="C2" s="4">
        <f t="shared" ref="C2:C15" si="2">B2*1.2</f>
        <v>1050</v>
      </c>
      <c r="D2" s="4">
        <f t="shared" ref="D2:D15" si="3">C2*1.2</f>
        <v>1260</v>
      </c>
      <c r="E2" s="112">
        <f t="shared" ref="E2:E15" si="4">R2</f>
        <v>33000000</v>
      </c>
      <c r="F2" s="65">
        <f t="shared" ref="F2:F23" si="5">ROUND((E2/B2),0)</f>
        <v>37714</v>
      </c>
      <c r="G2" s="65">
        <f t="shared" ref="G2:G15" si="6">ROUND((E2/C2),0)</f>
        <v>31429</v>
      </c>
      <c r="H2" s="65">
        <f t="shared" ref="H2" si="7">ROUND((E2/D2),0)</f>
        <v>26190</v>
      </c>
      <c r="I2" s="65" t="e">
        <f>#REF!</f>
        <v>#REF!</v>
      </c>
      <c r="J2" s="65" t="e">
        <f>#REF!</f>
        <v>#REF!</v>
      </c>
      <c r="K2" s="92"/>
      <c r="L2" s="92"/>
      <c r="M2" s="92"/>
      <c r="N2" s="92"/>
      <c r="O2" s="92">
        <v>0</v>
      </c>
      <c r="P2" s="92">
        <v>1050</v>
      </c>
      <c r="Q2" s="92">
        <f t="shared" ref="Q2" si="8">P2/1.2</f>
        <v>875</v>
      </c>
      <c r="R2" s="93">
        <v>33000000</v>
      </c>
      <c r="S2" s="10" t="s">
        <v>119</v>
      </c>
      <c r="T2" s="10"/>
      <c r="U2" s="10" t="s">
        <v>115</v>
      </c>
      <c r="V2" s="10"/>
      <c r="W2" s="10"/>
      <c r="AE2" s="66"/>
    </row>
    <row r="3" spans="1:31" x14ac:dyDescent="0.25">
      <c r="A3" s="4">
        <f t="shared" si="0"/>
        <v>0</v>
      </c>
      <c r="B3" s="4">
        <f t="shared" si="1"/>
        <v>1100</v>
      </c>
      <c r="C3" s="4">
        <f t="shared" si="2"/>
        <v>1320</v>
      </c>
      <c r="D3" s="65">
        <f t="shared" si="3"/>
        <v>1584</v>
      </c>
      <c r="E3" s="112">
        <f t="shared" si="4"/>
        <v>40000000</v>
      </c>
      <c r="F3" s="65">
        <f t="shared" si="5"/>
        <v>36364</v>
      </c>
      <c r="G3" s="65">
        <f t="shared" si="6"/>
        <v>30303</v>
      </c>
      <c r="H3" s="65">
        <f t="shared" ref="H3" si="9">ROUND((E3/D3),0)</f>
        <v>25253</v>
      </c>
      <c r="I3" s="65" t="str">
        <f>U2</f>
        <v>3 BHK Flat, JP Jeevan Sapna, Sunder Pada, Kandivali West, Mumbai</v>
      </c>
      <c r="J3" s="65" t="e">
        <f>#REF!</f>
        <v>#REF!</v>
      </c>
      <c r="K3" s="92"/>
      <c r="L3" s="92"/>
      <c r="M3" s="92"/>
      <c r="N3" s="92"/>
      <c r="O3" s="92">
        <v>0</v>
      </c>
      <c r="P3" s="92">
        <f t="shared" ref="P3:P4" si="10">O3/1.2</f>
        <v>0</v>
      </c>
      <c r="Q3" s="92">
        <v>1100</v>
      </c>
      <c r="R3" s="93">
        <v>40000000</v>
      </c>
      <c r="S3" s="10" t="s">
        <v>119</v>
      </c>
      <c r="T3" s="10"/>
      <c r="U3" s="73" t="s">
        <v>116</v>
      </c>
      <c r="V3" s="10"/>
      <c r="W3" s="10"/>
    </row>
    <row r="4" spans="1:31" x14ac:dyDescent="0.25">
      <c r="A4" s="4">
        <f t="shared" si="0"/>
        <v>0</v>
      </c>
      <c r="B4" s="4">
        <f t="shared" si="1"/>
        <v>1100</v>
      </c>
      <c r="C4" s="4">
        <f t="shared" si="2"/>
        <v>1320</v>
      </c>
      <c r="D4" s="65">
        <f t="shared" si="3"/>
        <v>1584</v>
      </c>
      <c r="E4" s="112">
        <f t="shared" si="4"/>
        <v>37500000</v>
      </c>
      <c r="F4" s="65">
        <f t="shared" si="5"/>
        <v>34091</v>
      </c>
      <c r="G4" s="65">
        <f t="shared" si="6"/>
        <v>28409</v>
      </c>
      <c r="H4" s="65">
        <f t="shared" ref="H4" si="11">ROUND((E4/D4),0)</f>
        <v>23674</v>
      </c>
      <c r="I4" s="65" t="e">
        <f>#REF!</f>
        <v>#REF!</v>
      </c>
      <c r="J4" s="65" t="e">
        <f>#REF!</f>
        <v>#REF!</v>
      </c>
      <c r="K4" s="92"/>
      <c r="L4" s="92"/>
      <c r="M4" s="92"/>
      <c r="N4" s="92"/>
      <c r="O4" s="92">
        <v>0</v>
      </c>
      <c r="P4" s="92">
        <f t="shared" si="10"/>
        <v>0</v>
      </c>
      <c r="Q4" s="92">
        <v>1100</v>
      </c>
      <c r="R4" s="93">
        <v>37500000</v>
      </c>
      <c r="S4" s="10" t="s">
        <v>119</v>
      </c>
      <c r="T4" s="10"/>
      <c r="U4" s="73" t="s">
        <v>116</v>
      </c>
      <c r="V4" s="10"/>
      <c r="W4" s="10"/>
    </row>
    <row r="5" spans="1:31" ht="18" x14ac:dyDescent="0.25">
      <c r="A5" s="4">
        <f t="shared" si="0"/>
        <v>0</v>
      </c>
      <c r="B5" s="4">
        <f t="shared" si="1"/>
        <v>916.66666666666674</v>
      </c>
      <c r="C5" s="4">
        <f t="shared" si="2"/>
        <v>1100</v>
      </c>
      <c r="D5" s="65">
        <f t="shared" si="3"/>
        <v>1320</v>
      </c>
      <c r="E5" s="112">
        <f t="shared" si="4"/>
        <v>25500000</v>
      </c>
      <c r="F5" s="118">
        <f t="shared" si="5"/>
        <v>27818</v>
      </c>
      <c r="G5" s="118">
        <f t="shared" si="6"/>
        <v>23182</v>
      </c>
      <c r="H5" s="118">
        <f t="shared" ref="H5" si="12">ROUND((E5/D5),0)</f>
        <v>19318</v>
      </c>
      <c r="I5" s="118" t="str">
        <f>U5</f>
        <v xml:space="preserve"> 2 BHK Flat In Jeevan Sapna For Sale In Patel Nagar,kandiwali West has been Inactive</v>
      </c>
      <c r="J5" s="118" t="e">
        <f>#REF!</f>
        <v>#REF!</v>
      </c>
      <c r="K5" s="7"/>
      <c r="L5" s="7"/>
      <c r="M5" s="7"/>
      <c r="N5" s="7"/>
      <c r="O5" s="118">
        <v>0</v>
      </c>
      <c r="P5" s="7">
        <v>1100</v>
      </c>
      <c r="Q5" s="7">
        <f t="shared" ref="Q5" si="13">P5/1.2</f>
        <v>916.66666666666674</v>
      </c>
      <c r="R5" s="119">
        <v>25500000</v>
      </c>
      <c r="S5" s="120" t="s">
        <v>119</v>
      </c>
      <c r="T5" s="120" t="s">
        <v>151</v>
      </c>
      <c r="U5" s="116" t="s">
        <v>117</v>
      </c>
      <c r="V5" s="10"/>
      <c r="W5" s="10"/>
    </row>
    <row r="6" spans="1:31" x14ac:dyDescent="0.25">
      <c r="A6" s="4">
        <f t="shared" si="0"/>
        <v>0</v>
      </c>
      <c r="B6" s="4">
        <f t="shared" si="1"/>
        <v>1979.1666666666667</v>
      </c>
      <c r="C6" s="4">
        <f t="shared" si="2"/>
        <v>2375</v>
      </c>
      <c r="D6" s="65">
        <f t="shared" si="3"/>
        <v>2850</v>
      </c>
      <c r="E6" s="112">
        <f t="shared" si="4"/>
        <v>50000000</v>
      </c>
      <c r="F6" s="65">
        <f t="shared" si="5"/>
        <v>25263</v>
      </c>
      <c r="G6" s="65">
        <f t="shared" si="6"/>
        <v>21053</v>
      </c>
      <c r="H6" s="65">
        <f t="shared" ref="H6" si="14">ROUND((E6/D6),0)</f>
        <v>17544</v>
      </c>
      <c r="I6" s="65" t="str">
        <f>U6</f>
        <v>4+ BHK Flat In Jeevan Sapna, Kandivali West For Sale In Kandivali West has been sold out</v>
      </c>
      <c r="J6" s="65" t="e">
        <f>#REF!</f>
        <v>#REF!</v>
      </c>
      <c r="K6" s="92"/>
      <c r="L6" s="92"/>
      <c r="M6" s="92"/>
      <c r="N6" s="92"/>
      <c r="O6" s="65">
        <v>0</v>
      </c>
      <c r="P6" s="92">
        <v>2375</v>
      </c>
      <c r="Q6" s="92">
        <f t="shared" ref="Q6" si="15">P6/1.2</f>
        <v>1979.1666666666667</v>
      </c>
      <c r="R6" s="93">
        <v>50000000</v>
      </c>
      <c r="S6" s="10" t="s">
        <v>119</v>
      </c>
      <c r="T6" s="10"/>
      <c r="U6" s="117" t="s">
        <v>118</v>
      </c>
      <c r="V6" s="10"/>
      <c r="W6" s="10"/>
    </row>
    <row r="7" spans="1:31" x14ac:dyDescent="0.25">
      <c r="A7" s="4">
        <f t="shared" si="0"/>
        <v>0</v>
      </c>
      <c r="B7" s="4">
        <f t="shared" si="1"/>
        <v>758.33333333333337</v>
      </c>
      <c r="C7" s="4">
        <f t="shared" si="2"/>
        <v>910</v>
      </c>
      <c r="D7" s="65">
        <f t="shared" si="3"/>
        <v>1092</v>
      </c>
      <c r="E7" s="112">
        <f t="shared" si="4"/>
        <v>11800000</v>
      </c>
      <c r="F7" s="65">
        <f t="shared" si="5"/>
        <v>15560</v>
      </c>
      <c r="G7" s="65">
        <f t="shared" si="6"/>
        <v>12967</v>
      </c>
      <c r="H7" s="65">
        <f t="shared" ref="H7" si="16">ROUND((E7/D7),0)</f>
        <v>10806</v>
      </c>
      <c r="I7" s="65">
        <f t="shared" ref="I7" si="17">T7</f>
        <v>0</v>
      </c>
      <c r="J7" s="65">
        <f t="shared" ref="J7" si="18">U7</f>
        <v>0</v>
      </c>
      <c r="K7" s="92"/>
      <c r="L7" s="92"/>
      <c r="M7" s="92"/>
      <c r="N7" s="92"/>
      <c r="O7" s="92">
        <v>0</v>
      </c>
      <c r="P7" s="92">
        <v>910</v>
      </c>
      <c r="Q7" s="92">
        <f t="shared" ref="Q7" si="19">P7/1.2</f>
        <v>758.33333333333337</v>
      </c>
      <c r="R7" s="93">
        <v>11800000</v>
      </c>
      <c r="S7" s="10" t="s">
        <v>119</v>
      </c>
      <c r="T7" s="10"/>
      <c r="U7" s="10"/>
      <c r="V7" s="10"/>
      <c r="W7" s="10"/>
    </row>
    <row r="8" spans="1:31" x14ac:dyDescent="0.25">
      <c r="A8" s="4">
        <f t="shared" si="0"/>
        <v>0</v>
      </c>
      <c r="B8" s="4">
        <f t="shared" si="1"/>
        <v>441.66666666666669</v>
      </c>
      <c r="C8" s="4">
        <f t="shared" si="2"/>
        <v>530</v>
      </c>
      <c r="D8" s="65">
        <f t="shared" si="3"/>
        <v>636</v>
      </c>
      <c r="E8" s="112">
        <f t="shared" si="4"/>
        <v>9100000</v>
      </c>
      <c r="F8" s="65">
        <f t="shared" si="5"/>
        <v>20604</v>
      </c>
      <c r="G8" s="65">
        <f t="shared" si="6"/>
        <v>17170</v>
      </c>
      <c r="H8" s="65">
        <f t="shared" ref="H8:H15" si="20">ROUND((E8/D8),0)</f>
        <v>14308</v>
      </c>
      <c r="I8" s="65" t="str">
        <f t="shared" ref="I8:I15" si="21">T8</f>
        <v>49.28 Sq. M.</v>
      </c>
      <c r="J8" s="65" t="str">
        <f t="shared" ref="J8:J15" si="22">U8</f>
        <v>Jeevan Asha</v>
      </c>
      <c r="K8" s="92"/>
      <c r="L8" s="92"/>
      <c r="M8" s="92"/>
      <c r="N8" s="92"/>
      <c r="O8" s="92">
        <v>0</v>
      </c>
      <c r="P8" s="92">
        <v>530</v>
      </c>
      <c r="Q8" s="92">
        <f t="shared" ref="Q8" si="23">P8/1.2</f>
        <v>441.66666666666669</v>
      </c>
      <c r="R8" s="93">
        <v>9100000</v>
      </c>
      <c r="S8" s="10" t="s">
        <v>120</v>
      </c>
      <c r="T8" s="73" t="s">
        <v>121</v>
      </c>
      <c r="U8" s="10" t="s">
        <v>122</v>
      </c>
      <c r="V8" s="10"/>
      <c r="W8" s="10"/>
    </row>
    <row r="9" spans="1:31" x14ac:dyDescent="0.25">
      <c r="A9" s="4">
        <f t="shared" si="0"/>
        <v>0</v>
      </c>
      <c r="B9" s="4">
        <f t="shared" si="1"/>
        <v>772.17</v>
      </c>
      <c r="C9" s="4">
        <f t="shared" si="2"/>
        <v>926.60399999999993</v>
      </c>
      <c r="D9" s="65">
        <f t="shared" si="3"/>
        <v>1111.9247999999998</v>
      </c>
      <c r="E9" s="112">
        <f t="shared" si="4"/>
        <v>21500000</v>
      </c>
      <c r="F9" s="118">
        <f t="shared" si="5"/>
        <v>27844</v>
      </c>
      <c r="G9" s="118">
        <f t="shared" si="6"/>
        <v>23203</v>
      </c>
      <c r="H9" s="118">
        <f t="shared" si="20"/>
        <v>19336</v>
      </c>
      <c r="I9" s="118" t="str">
        <f t="shared" si="21"/>
        <v>BUA - 86.17 Sq. M. i.e. 927 Sq. Ft.</v>
      </c>
      <c r="J9" s="118">
        <f t="shared" si="22"/>
        <v>0</v>
      </c>
      <c r="K9" s="7"/>
      <c r="L9" s="7"/>
      <c r="M9" s="7"/>
      <c r="N9" s="7"/>
      <c r="O9" s="7">
        <v>0</v>
      </c>
      <c r="P9" s="7">
        <f t="shared" ref="P9" si="24">O9/1.2</f>
        <v>0</v>
      </c>
      <c r="Q9" s="7">
        <v>772.17</v>
      </c>
      <c r="R9" s="119">
        <v>21500000</v>
      </c>
      <c r="S9" s="120" t="s">
        <v>120</v>
      </c>
      <c r="T9" s="73" t="s">
        <v>123</v>
      </c>
      <c r="U9" s="10"/>
      <c r="V9" s="10"/>
      <c r="W9" s="10"/>
      <c r="X9" t="s">
        <v>124</v>
      </c>
    </row>
    <row r="10" spans="1:31" x14ac:dyDescent="0.25">
      <c r="A10" s="4">
        <f t="shared" si="0"/>
        <v>0</v>
      </c>
      <c r="B10" s="4">
        <f t="shared" si="1"/>
        <v>341.66666666666669</v>
      </c>
      <c r="C10" s="4">
        <f t="shared" si="2"/>
        <v>410</v>
      </c>
      <c r="D10" s="65">
        <f t="shared" si="3"/>
        <v>492</v>
      </c>
      <c r="E10" s="112">
        <f t="shared" si="4"/>
        <v>5500000</v>
      </c>
      <c r="F10" s="65">
        <f t="shared" si="5"/>
        <v>16098</v>
      </c>
      <c r="G10" s="65">
        <f t="shared" si="6"/>
        <v>13415</v>
      </c>
      <c r="H10" s="65">
        <f t="shared" si="20"/>
        <v>11179</v>
      </c>
      <c r="I10" s="65" t="str">
        <f t="shared" si="21"/>
        <v>Shree Vasant Vaikunth</v>
      </c>
      <c r="J10" s="65">
        <f t="shared" si="22"/>
        <v>0</v>
      </c>
      <c r="K10" s="92"/>
      <c r="L10" s="92"/>
      <c r="M10" s="92"/>
      <c r="N10" s="92"/>
      <c r="O10" s="92">
        <v>0</v>
      </c>
      <c r="P10" s="92">
        <v>410</v>
      </c>
      <c r="Q10" s="92">
        <f t="shared" ref="Q10" si="25">P10/1.2</f>
        <v>341.66666666666669</v>
      </c>
      <c r="R10" s="93">
        <v>5500000</v>
      </c>
      <c r="S10" s="10" t="s">
        <v>120</v>
      </c>
      <c r="T10" s="73" t="s">
        <v>137</v>
      </c>
      <c r="U10" s="10"/>
      <c r="V10" s="10"/>
      <c r="W10" s="10"/>
    </row>
    <row r="11" spans="1:31" ht="16.5" x14ac:dyDescent="0.3">
      <c r="A11" s="4">
        <f t="shared" si="0"/>
        <v>0</v>
      </c>
      <c r="B11" s="4">
        <f t="shared" si="1"/>
        <v>381.94444444444451</v>
      </c>
      <c r="C11" s="4">
        <f t="shared" si="2"/>
        <v>458.33333333333343</v>
      </c>
      <c r="D11" s="4">
        <f t="shared" si="3"/>
        <v>550.00000000000011</v>
      </c>
      <c r="E11" s="5">
        <f t="shared" si="4"/>
        <v>6500000</v>
      </c>
      <c r="F11" s="65">
        <f t="shared" si="5"/>
        <v>17018</v>
      </c>
      <c r="G11" s="65">
        <f t="shared" si="6"/>
        <v>14182</v>
      </c>
      <c r="H11" s="65">
        <f t="shared" si="20"/>
        <v>11818</v>
      </c>
      <c r="I11" s="65" t="str">
        <f t="shared" si="21"/>
        <v>Vasant Aangan</v>
      </c>
      <c r="J11" s="65">
        <f t="shared" si="22"/>
        <v>0</v>
      </c>
      <c r="K11" s="92"/>
      <c r="L11" s="92"/>
      <c r="M11" s="92"/>
      <c r="N11" s="92"/>
      <c r="O11" s="92">
        <v>550</v>
      </c>
      <c r="P11" s="92">
        <f t="shared" ref="P11:P12" si="26">O11/1.2</f>
        <v>458.33333333333337</v>
      </c>
      <c r="Q11" s="92">
        <f t="shared" ref="Q11" si="27">P11/1.2</f>
        <v>381.94444444444451</v>
      </c>
      <c r="R11" s="93">
        <v>6500000</v>
      </c>
      <c r="S11" s="10" t="s">
        <v>120</v>
      </c>
      <c r="T11" s="73" t="s">
        <v>138</v>
      </c>
      <c r="U11" s="10"/>
      <c r="V11" s="10"/>
      <c r="W11" s="10"/>
      <c r="X11" s="39"/>
      <c r="Y11" s="39"/>
      <c r="Z11" s="39"/>
      <c r="AA11" s="39"/>
      <c r="AB11" s="39"/>
      <c r="AC11" s="39"/>
    </row>
    <row r="12" spans="1:31" x14ac:dyDescent="0.25">
      <c r="A12" s="4">
        <f t="shared" si="0"/>
        <v>0</v>
      </c>
      <c r="B12" s="4">
        <f t="shared" si="1"/>
        <v>272.25</v>
      </c>
      <c r="C12" s="4">
        <f t="shared" si="2"/>
        <v>326.7</v>
      </c>
      <c r="D12" s="4">
        <f t="shared" si="3"/>
        <v>392.03999999999996</v>
      </c>
      <c r="E12" s="5">
        <f t="shared" si="4"/>
        <v>4965000</v>
      </c>
      <c r="F12" s="65">
        <f t="shared" si="5"/>
        <v>18237</v>
      </c>
      <c r="G12" s="65">
        <f t="shared" si="6"/>
        <v>15197</v>
      </c>
      <c r="H12" s="65">
        <f t="shared" si="20"/>
        <v>12665</v>
      </c>
      <c r="I12" s="65" t="str">
        <f t="shared" si="21"/>
        <v>Kokila Kunj</v>
      </c>
      <c r="J12" s="65" t="str">
        <f t="shared" si="22"/>
        <v>BUA 26.65 = 287</v>
      </c>
      <c r="K12" s="92"/>
      <c r="L12" s="92"/>
      <c r="M12" s="92"/>
      <c r="N12" s="92"/>
      <c r="O12" s="92">
        <v>0</v>
      </c>
      <c r="P12" s="92">
        <f t="shared" si="26"/>
        <v>0</v>
      </c>
      <c r="Q12" s="92">
        <v>272.25</v>
      </c>
      <c r="R12" s="93">
        <v>4965000</v>
      </c>
      <c r="S12" s="10" t="s">
        <v>120</v>
      </c>
      <c r="T12" s="73" t="s">
        <v>131</v>
      </c>
      <c r="U12" s="10" t="s">
        <v>132</v>
      </c>
      <c r="V12" s="10"/>
      <c r="W12" s="10"/>
    </row>
    <row r="13" spans="1:31" x14ac:dyDescent="0.25">
      <c r="A13" s="4">
        <f t="shared" si="0"/>
        <v>0</v>
      </c>
      <c r="B13" s="4">
        <f t="shared" si="1"/>
        <v>253.55</v>
      </c>
      <c r="C13" s="4">
        <f t="shared" si="2"/>
        <v>304.26</v>
      </c>
      <c r="D13" s="4">
        <f t="shared" si="3"/>
        <v>365.11199999999997</v>
      </c>
      <c r="E13" s="5">
        <f t="shared" si="4"/>
        <v>7200000</v>
      </c>
      <c r="F13" s="118">
        <f t="shared" si="5"/>
        <v>28397</v>
      </c>
      <c r="G13" s="118">
        <f t="shared" si="6"/>
        <v>23664</v>
      </c>
      <c r="H13" s="118">
        <f t="shared" si="20"/>
        <v>19720</v>
      </c>
      <c r="I13" s="118" t="str">
        <f t="shared" si="21"/>
        <v>Kokila Kunj</v>
      </c>
      <c r="J13" s="118" t="str">
        <f t="shared" si="22"/>
        <v>BUA - 39.42 = 424</v>
      </c>
      <c r="K13" s="7"/>
      <c r="L13" s="7"/>
      <c r="M13" s="7"/>
      <c r="N13" s="7"/>
      <c r="O13" s="7">
        <v>0</v>
      </c>
      <c r="P13" s="7">
        <f t="shared" ref="P13" si="28">O13/1.2</f>
        <v>0</v>
      </c>
      <c r="Q13" s="7">
        <v>253.55</v>
      </c>
      <c r="R13" s="119">
        <v>7200000</v>
      </c>
      <c r="S13" s="120" t="s">
        <v>120</v>
      </c>
      <c r="T13" s="121" t="s">
        <v>131</v>
      </c>
      <c r="U13" s="10" t="s">
        <v>133</v>
      </c>
      <c r="V13" s="10"/>
      <c r="W13" s="10"/>
    </row>
    <row r="14" spans="1:31" x14ac:dyDescent="0.25">
      <c r="A14" s="4">
        <f t="shared" si="0"/>
        <v>0</v>
      </c>
      <c r="B14" s="4">
        <f t="shared" si="1"/>
        <v>790</v>
      </c>
      <c r="C14" s="4">
        <f t="shared" si="2"/>
        <v>948</v>
      </c>
      <c r="D14" s="4">
        <f t="shared" si="3"/>
        <v>1137.5999999999999</v>
      </c>
      <c r="E14" s="5">
        <f t="shared" si="4"/>
        <v>15500000</v>
      </c>
      <c r="F14" s="65">
        <f t="shared" si="5"/>
        <v>19620</v>
      </c>
      <c r="G14" s="65">
        <f t="shared" si="6"/>
        <v>16350</v>
      </c>
      <c r="H14" s="65">
        <f t="shared" si="20"/>
        <v>13625</v>
      </c>
      <c r="I14" s="65" t="str">
        <f t="shared" si="21"/>
        <v>Kokila Kunj</v>
      </c>
      <c r="J14" s="65" t="str">
        <f t="shared" si="22"/>
        <v>BUA - 88.10 = 948</v>
      </c>
      <c r="K14" s="92"/>
      <c r="L14" s="92"/>
      <c r="M14" s="92"/>
      <c r="N14" s="92"/>
      <c r="O14" s="92">
        <v>0</v>
      </c>
      <c r="P14" s="92">
        <f t="shared" ref="P14" si="29">O14/1.2</f>
        <v>0</v>
      </c>
      <c r="Q14" s="92">
        <v>790</v>
      </c>
      <c r="R14" s="93">
        <v>15500000</v>
      </c>
      <c r="S14" s="10" t="s">
        <v>120</v>
      </c>
      <c r="T14" s="73" t="s">
        <v>131</v>
      </c>
      <c r="U14" s="10" t="s">
        <v>134</v>
      </c>
      <c r="V14" s="10"/>
      <c r="W14" s="10"/>
    </row>
    <row r="15" spans="1:31" x14ac:dyDescent="0.25">
      <c r="A15" s="4">
        <f t="shared" si="0"/>
        <v>0</v>
      </c>
      <c r="B15" s="4">
        <f t="shared" si="1"/>
        <v>370</v>
      </c>
      <c r="C15" s="4">
        <f t="shared" si="2"/>
        <v>444</v>
      </c>
      <c r="D15" s="4">
        <f t="shared" si="3"/>
        <v>532.79999999999995</v>
      </c>
      <c r="E15" s="5">
        <f t="shared" si="4"/>
        <v>6300000</v>
      </c>
      <c r="F15" s="65">
        <f t="shared" si="5"/>
        <v>17027</v>
      </c>
      <c r="G15" s="65">
        <f t="shared" si="6"/>
        <v>14189</v>
      </c>
      <c r="H15" s="65">
        <f t="shared" si="20"/>
        <v>11824</v>
      </c>
      <c r="I15" s="65" t="str">
        <f t="shared" si="21"/>
        <v>Gokul Vatika</v>
      </c>
      <c r="J15" s="65" t="str">
        <f t="shared" si="22"/>
        <v>BUA - 41.26</v>
      </c>
      <c r="K15" s="92"/>
      <c r="L15" s="92"/>
      <c r="M15" s="92"/>
      <c r="N15" s="92"/>
      <c r="O15" s="92">
        <v>0</v>
      </c>
      <c r="P15" s="92">
        <v>444</v>
      </c>
      <c r="Q15" s="92">
        <f t="shared" ref="Q15" si="30">P15/1.2</f>
        <v>370</v>
      </c>
      <c r="R15" s="93">
        <v>6300000</v>
      </c>
      <c r="S15" s="10" t="s">
        <v>120</v>
      </c>
      <c r="T15" s="10" t="s">
        <v>135</v>
      </c>
      <c r="U15" s="10" t="s">
        <v>136</v>
      </c>
      <c r="V15" s="10"/>
      <c r="W15" s="10"/>
    </row>
    <row r="16" spans="1:31" x14ac:dyDescent="0.25">
      <c r="A16" s="4">
        <f t="shared" ref="A16:A19" si="31">N16</f>
        <v>0</v>
      </c>
      <c r="B16" s="4">
        <f t="shared" ref="B16:B19" si="32">Q16</f>
        <v>1000</v>
      </c>
      <c r="C16" s="4">
        <f t="shared" ref="C16:C19" si="33">B16*1.2</f>
        <v>1200</v>
      </c>
      <c r="D16" s="4">
        <f t="shared" ref="D16:D19" si="34">C16*1.2</f>
        <v>1440</v>
      </c>
      <c r="E16" s="5">
        <f t="shared" ref="E16:E19" si="35">R16</f>
        <v>21000000</v>
      </c>
      <c r="F16" s="65">
        <f t="shared" si="5"/>
        <v>21000</v>
      </c>
      <c r="G16" s="65">
        <f t="shared" ref="G16:G19" si="36">ROUND((E16/C16),0)</f>
        <v>17500</v>
      </c>
      <c r="H16" s="65">
        <f t="shared" ref="H16:H19" si="37">ROUND((E16/D16),0)</f>
        <v>14583</v>
      </c>
      <c r="I16" s="65" t="str">
        <f t="shared" ref="I16:J19" si="38">T16</f>
        <v>3 BHK Flat In Gokul Nagari Chsl For Sale In Swami Vivekanand International School, MG cross rd</v>
      </c>
      <c r="J16" s="65">
        <f t="shared" si="38"/>
        <v>0</v>
      </c>
      <c r="K16" s="92"/>
      <c r="L16" s="92"/>
      <c r="M16" s="92"/>
      <c r="N16" s="92"/>
      <c r="O16" s="92">
        <v>0</v>
      </c>
      <c r="P16" s="92">
        <f t="shared" ref="P16" si="39">O16/1.2</f>
        <v>0</v>
      </c>
      <c r="Q16" s="92">
        <v>1000</v>
      </c>
      <c r="R16" s="93">
        <v>21000000</v>
      </c>
      <c r="S16" s="10" t="s">
        <v>119</v>
      </c>
      <c r="T16" s="10" t="s">
        <v>139</v>
      </c>
      <c r="U16" s="10"/>
      <c r="V16" s="10"/>
      <c r="W16" s="10"/>
    </row>
    <row r="17" spans="1:23" x14ac:dyDescent="0.25">
      <c r="A17" s="4">
        <f t="shared" si="31"/>
        <v>0</v>
      </c>
      <c r="B17" s="4">
        <f t="shared" si="32"/>
        <v>815</v>
      </c>
      <c r="C17" s="4">
        <f t="shared" si="33"/>
        <v>978</v>
      </c>
      <c r="D17" s="4">
        <f t="shared" si="34"/>
        <v>1173.5999999999999</v>
      </c>
      <c r="E17" s="5">
        <f t="shared" si="35"/>
        <v>21000000</v>
      </c>
      <c r="F17" s="65">
        <f t="shared" si="5"/>
        <v>25767</v>
      </c>
      <c r="G17" s="65">
        <f t="shared" si="36"/>
        <v>21472</v>
      </c>
      <c r="H17" s="65">
        <f t="shared" si="37"/>
        <v>17894</v>
      </c>
      <c r="I17" s="65" t="str">
        <f t="shared" si="38"/>
        <v>3 BHK Flat In Kokil Kunj Apartments For Sale In Kandivali West
Kokil Kunj Apartments, Sunder Pada, Kandivali West, Mumbai, Maharashtra 400067, India</v>
      </c>
      <c r="J17" s="65">
        <f t="shared" si="38"/>
        <v>0</v>
      </c>
      <c r="K17" s="92"/>
      <c r="L17" s="92"/>
      <c r="M17" s="92"/>
      <c r="N17" s="92"/>
      <c r="O17" s="92">
        <v>0</v>
      </c>
      <c r="P17" s="92">
        <f t="shared" ref="P17" si="40">O17/1.2</f>
        <v>0</v>
      </c>
      <c r="Q17" s="92">
        <v>815</v>
      </c>
      <c r="R17" s="93">
        <v>21000000</v>
      </c>
      <c r="S17" s="94" t="s">
        <v>119</v>
      </c>
      <c r="T17" s="123" t="s">
        <v>140</v>
      </c>
      <c r="U17" s="120"/>
      <c r="V17" s="10"/>
      <c r="W17" s="10"/>
    </row>
    <row r="18" spans="1:23" x14ac:dyDescent="0.25">
      <c r="A18" s="4">
        <f t="shared" si="31"/>
        <v>0</v>
      </c>
      <c r="B18" s="4">
        <f t="shared" si="32"/>
        <v>440</v>
      </c>
      <c r="C18" s="4">
        <f t="shared" si="33"/>
        <v>528</v>
      </c>
      <c r="D18" s="4">
        <f t="shared" si="34"/>
        <v>633.6</v>
      </c>
      <c r="E18" s="5">
        <f t="shared" si="35"/>
        <v>12000000</v>
      </c>
      <c r="F18" s="118">
        <f t="shared" si="5"/>
        <v>27273</v>
      </c>
      <c r="G18" s="118">
        <f t="shared" si="36"/>
        <v>22727</v>
      </c>
      <c r="H18" s="118">
        <f t="shared" si="37"/>
        <v>18939</v>
      </c>
      <c r="I18" s="118" t="str">
        <f t="shared" si="38"/>
        <v>Resale
1 BHK Flat In Vasant Aangan Building For Sale In Kandivali West
6R4V+X3M, MG Cross Rd Number 4, Kandivali, Patel Nagar, Kandivali West, Mumbai, Maharashtra 400067</v>
      </c>
      <c r="J18" s="118">
        <f t="shared" si="38"/>
        <v>0</v>
      </c>
      <c r="K18" s="7"/>
      <c r="L18" s="7"/>
      <c r="M18" s="7"/>
      <c r="N18" s="7"/>
      <c r="O18" s="7">
        <v>0</v>
      </c>
      <c r="P18" s="7">
        <f t="shared" ref="P18" si="41">O18/1.2</f>
        <v>0</v>
      </c>
      <c r="Q18" s="7">
        <v>440</v>
      </c>
      <c r="R18" s="119">
        <v>12000000</v>
      </c>
      <c r="S18" s="120" t="s">
        <v>119</v>
      </c>
      <c r="T18" s="122" t="s">
        <v>141</v>
      </c>
      <c r="U18" s="10"/>
      <c r="V18" s="10"/>
      <c r="W18" s="10"/>
    </row>
    <row r="19" spans="1:23" x14ac:dyDescent="0.25">
      <c r="A19" s="4">
        <f t="shared" si="31"/>
        <v>0</v>
      </c>
      <c r="B19" s="4">
        <f t="shared" si="32"/>
        <v>1150</v>
      </c>
      <c r="C19" s="4">
        <f t="shared" si="33"/>
        <v>1380</v>
      </c>
      <c r="D19" s="4">
        <f t="shared" si="34"/>
        <v>1656</v>
      </c>
      <c r="E19" s="5">
        <f t="shared" si="35"/>
        <v>30200000</v>
      </c>
      <c r="F19" s="65">
        <f t="shared" si="5"/>
        <v>26261</v>
      </c>
      <c r="G19" s="65">
        <f t="shared" si="36"/>
        <v>21884</v>
      </c>
      <c r="H19" s="65">
        <f t="shared" si="37"/>
        <v>18237</v>
      </c>
      <c r="I19" s="65" t="str">
        <f t="shared" si="38"/>
        <v>3 BHK Flat In Kailash Towers For Sale In Kandivali West
bus stop, Kandivali village, Mahatma Gandhi Rd,</v>
      </c>
      <c r="J19" s="65">
        <f t="shared" si="38"/>
        <v>0</v>
      </c>
      <c r="K19" s="92"/>
      <c r="L19" s="92"/>
      <c r="M19" s="92"/>
      <c r="N19" s="92"/>
      <c r="O19" s="92">
        <v>0</v>
      </c>
      <c r="P19" s="92">
        <f t="shared" ref="P19" si="42">O19/1.2</f>
        <v>0</v>
      </c>
      <c r="Q19" s="92">
        <v>1150</v>
      </c>
      <c r="R19" s="93">
        <v>30200000</v>
      </c>
      <c r="S19" s="94" t="s">
        <v>143</v>
      </c>
      <c r="T19" s="123" t="s">
        <v>142</v>
      </c>
      <c r="U19" s="10"/>
      <c r="V19" s="10"/>
      <c r="W19" s="10"/>
    </row>
    <row r="20" spans="1:23" x14ac:dyDescent="0.25">
      <c r="A20" s="4">
        <f t="shared" ref="A20:A22" si="43">N20</f>
        <v>0</v>
      </c>
      <c r="B20" s="4">
        <f t="shared" ref="B20:B22" si="44">Q20</f>
        <v>425</v>
      </c>
      <c r="C20" s="4">
        <f t="shared" ref="C20:C22" si="45">B20*1.2</f>
        <v>510</v>
      </c>
      <c r="D20" s="4">
        <f t="shared" ref="D20:D22" si="46">C20*1.2</f>
        <v>612</v>
      </c>
      <c r="E20" s="5">
        <f t="shared" ref="E20:E22" si="47">R20</f>
        <v>7000000</v>
      </c>
      <c r="F20" s="65">
        <f t="shared" si="5"/>
        <v>16471</v>
      </c>
      <c r="G20" s="65">
        <f t="shared" ref="G20:G22" si="48">ROUND((E20/C20),0)</f>
        <v>13725</v>
      </c>
      <c r="H20" s="65">
        <f t="shared" ref="H20:H22" si="49">ROUND((E20/D20),0)</f>
        <v>11438</v>
      </c>
      <c r="I20" s="65" t="str">
        <f t="shared" ref="I20:I22" si="50">T20</f>
        <v>Shree Shatrunja</v>
      </c>
      <c r="J20" s="65">
        <f t="shared" ref="J20:J22" si="51">U20</f>
        <v>0</v>
      </c>
      <c r="K20" s="92"/>
      <c r="L20" s="92"/>
      <c r="M20" s="92"/>
      <c r="N20" s="92"/>
      <c r="O20" s="92">
        <v>0</v>
      </c>
      <c r="P20" s="92">
        <v>510</v>
      </c>
      <c r="Q20" s="92">
        <f t="shared" ref="Q20" si="52">P20/1.2</f>
        <v>425</v>
      </c>
      <c r="R20" s="93">
        <v>7000000</v>
      </c>
      <c r="S20" s="94" t="s">
        <v>120</v>
      </c>
      <c r="T20" s="123" t="s">
        <v>150</v>
      </c>
      <c r="U20" s="10"/>
      <c r="V20" s="10"/>
      <c r="W20" s="10"/>
    </row>
    <row r="21" spans="1:23" x14ac:dyDescent="0.25">
      <c r="A21" s="4">
        <f t="shared" si="43"/>
        <v>0</v>
      </c>
      <c r="B21" s="4">
        <f t="shared" si="44"/>
        <v>393.29</v>
      </c>
      <c r="C21" s="4">
        <f t="shared" si="45"/>
        <v>471.94799999999998</v>
      </c>
      <c r="D21" s="4">
        <f t="shared" si="46"/>
        <v>566.33759999999995</v>
      </c>
      <c r="E21" s="5">
        <f t="shared" si="47"/>
        <v>10000000</v>
      </c>
      <c r="F21" s="65">
        <f t="shared" si="5"/>
        <v>25427</v>
      </c>
      <c r="G21" s="65">
        <f t="shared" si="48"/>
        <v>21189</v>
      </c>
      <c r="H21" s="65">
        <f t="shared" si="49"/>
        <v>17657</v>
      </c>
      <c r="I21" s="65" t="str">
        <f t="shared" si="50"/>
        <v>Jeevan Sapna</v>
      </c>
      <c r="J21" s="65">
        <f t="shared" si="51"/>
        <v>0</v>
      </c>
      <c r="K21" s="92"/>
      <c r="L21" s="92"/>
      <c r="M21" s="92"/>
      <c r="N21" s="92"/>
      <c r="O21" s="92">
        <v>0</v>
      </c>
      <c r="P21" s="92">
        <f t="shared" ref="P21" si="53">O21/1.2</f>
        <v>0</v>
      </c>
      <c r="Q21" s="92">
        <v>393.29</v>
      </c>
      <c r="R21" s="93">
        <v>10000000</v>
      </c>
      <c r="S21" s="94" t="s">
        <v>120</v>
      </c>
      <c r="T21" s="123" t="s">
        <v>124</v>
      </c>
      <c r="U21" s="10"/>
      <c r="V21" s="10"/>
      <c r="W21" s="10"/>
    </row>
    <row r="22" spans="1:23" s="10" customFormat="1" x14ac:dyDescent="0.25">
      <c r="A22" s="4">
        <f t="shared" si="43"/>
        <v>0</v>
      </c>
      <c r="B22" s="4">
        <f t="shared" si="44"/>
        <v>771.85</v>
      </c>
      <c r="C22" s="4">
        <f t="shared" si="45"/>
        <v>926.22</v>
      </c>
      <c r="D22" s="4">
        <f t="shared" si="46"/>
        <v>1111.4639999999999</v>
      </c>
      <c r="E22" s="5">
        <f t="shared" si="47"/>
        <v>17100000</v>
      </c>
      <c r="F22" s="65">
        <f t="shared" si="5"/>
        <v>22155</v>
      </c>
      <c r="G22" s="65">
        <f t="shared" si="48"/>
        <v>18462</v>
      </c>
      <c r="H22" s="65">
        <f t="shared" si="49"/>
        <v>15385</v>
      </c>
      <c r="I22" s="65" t="str">
        <f t="shared" si="50"/>
        <v>Jeevan Sapna</v>
      </c>
      <c r="J22" s="65">
        <f t="shared" si="51"/>
        <v>0</v>
      </c>
      <c r="K22" s="92"/>
      <c r="L22" s="92"/>
      <c r="M22" s="92"/>
      <c r="N22" s="92"/>
      <c r="O22" s="92">
        <v>0</v>
      </c>
      <c r="P22" s="92">
        <f t="shared" ref="P22" si="54">O22/1.2</f>
        <v>0</v>
      </c>
      <c r="Q22" s="92">
        <v>771.85</v>
      </c>
      <c r="R22" s="93">
        <v>17100000</v>
      </c>
      <c r="S22" s="94" t="s">
        <v>120</v>
      </c>
      <c r="T22" s="123" t="s">
        <v>124</v>
      </c>
    </row>
    <row r="23" spans="1:23" s="10" customFormat="1" x14ac:dyDescent="0.25">
      <c r="A23" s="4">
        <f t="shared" ref="A23" si="55">N23</f>
        <v>0</v>
      </c>
      <c r="B23" s="4">
        <f t="shared" ref="B23" si="56">Q23</f>
        <v>559.21</v>
      </c>
      <c r="C23" s="4">
        <f t="shared" ref="C23" si="57">B23*1.2</f>
        <v>671.05200000000002</v>
      </c>
      <c r="D23" s="4">
        <f t="shared" ref="D23" si="58">C23*1.2</f>
        <v>805.26239999999996</v>
      </c>
      <c r="E23" s="5">
        <f t="shared" ref="E23" si="59">R23</f>
        <v>15300000</v>
      </c>
      <c r="F23" s="118">
        <f t="shared" si="5"/>
        <v>27360</v>
      </c>
      <c r="G23" s="118">
        <f t="shared" ref="G23" si="60">ROUND((E23/C23),0)</f>
        <v>22800</v>
      </c>
      <c r="H23" s="118">
        <f t="shared" ref="H23" si="61">ROUND((E23/D23),0)</f>
        <v>19000</v>
      </c>
      <c r="I23" s="118" t="str">
        <f t="shared" ref="I23" si="62">T23</f>
        <v>Jeevan Sapna</v>
      </c>
      <c r="J23" s="118">
        <f t="shared" ref="J23" si="63">U23</f>
        <v>0</v>
      </c>
      <c r="K23" s="7"/>
      <c r="L23" s="7"/>
      <c r="M23" s="7"/>
      <c r="N23" s="7"/>
      <c r="O23" s="7">
        <v>0</v>
      </c>
      <c r="P23" s="7">
        <f t="shared" ref="P23" si="64">O23/1.2</f>
        <v>0</v>
      </c>
      <c r="Q23" s="7">
        <v>559.21</v>
      </c>
      <c r="R23" s="119">
        <v>15300000</v>
      </c>
      <c r="S23" s="120" t="s">
        <v>120</v>
      </c>
      <c r="T23" s="121" t="s">
        <v>124</v>
      </c>
    </row>
    <row r="24" spans="1:23" s="10" customFormat="1" ht="16.5" x14ac:dyDescent="0.3">
      <c r="D24" s="39" t="s">
        <v>99</v>
      </c>
      <c r="E24" s="39"/>
      <c r="F24" s="67"/>
    </row>
    <row r="25" spans="1:23" s="10" customFormat="1" ht="16.5" x14ac:dyDescent="0.3">
      <c r="C25" s="39"/>
      <c r="D25" s="10" t="s">
        <v>91</v>
      </c>
      <c r="E25" s="10" t="s">
        <v>97</v>
      </c>
      <c r="F25" s="98"/>
      <c r="G25" s="99" t="s">
        <v>63</v>
      </c>
      <c r="I25" s="107"/>
    </row>
    <row r="26" spans="1:23" s="10" customFormat="1" x14ac:dyDescent="0.25">
      <c r="D26" s="10" t="s">
        <v>1</v>
      </c>
      <c r="E26" s="10" t="s">
        <v>98</v>
      </c>
      <c r="F26" s="64" t="s">
        <v>72</v>
      </c>
      <c r="G26" s="64">
        <v>1051</v>
      </c>
      <c r="J26" s="86"/>
      <c r="K26" s="86"/>
      <c r="L26" s="86"/>
      <c r="M26" s="86"/>
      <c r="N26" s="87" t="s">
        <v>112</v>
      </c>
      <c r="O26" s="86"/>
      <c r="P26" s="86"/>
    </row>
    <row r="27" spans="1:23" s="10" customFormat="1" x14ac:dyDescent="0.25">
      <c r="D27" s="10" t="s">
        <v>73</v>
      </c>
      <c r="E27" s="73"/>
      <c r="F27" s="64" t="s">
        <v>85</v>
      </c>
      <c r="G27" s="64"/>
      <c r="J27" s="86"/>
      <c r="K27" s="86"/>
      <c r="L27" s="86"/>
      <c r="M27" s="86"/>
      <c r="N27" s="87"/>
      <c r="O27" s="86"/>
      <c r="P27" s="96"/>
    </row>
    <row r="28" spans="1:23" s="10" customFormat="1" ht="16.5" x14ac:dyDescent="0.3">
      <c r="E28" s="72"/>
      <c r="F28" s="10" t="s">
        <v>88</v>
      </c>
      <c r="J28" s="86"/>
      <c r="K28" s="86"/>
      <c r="L28" s="86"/>
      <c r="M28" s="86"/>
      <c r="N28" s="87"/>
      <c r="O28" s="86"/>
      <c r="P28" s="113"/>
    </row>
    <row r="29" spans="1:23" s="10" customFormat="1" ht="15" customHeight="1" x14ac:dyDescent="0.25">
      <c r="D29" s="10" t="s">
        <v>100</v>
      </c>
      <c r="E29" s="72"/>
      <c r="F29" s="10" t="s">
        <v>89</v>
      </c>
      <c r="J29" s="88"/>
      <c r="K29" s="86"/>
      <c r="L29" s="86"/>
      <c r="M29" s="86"/>
      <c r="N29" s="88"/>
      <c r="O29" s="86"/>
      <c r="P29" s="110"/>
    </row>
    <row r="30" spans="1:23" s="10" customFormat="1" ht="16.5" customHeight="1" x14ac:dyDescent="0.3">
      <c r="C30"/>
      <c r="D30" s="10" t="s">
        <v>91</v>
      </c>
      <c r="E30" s="10" t="s">
        <v>110</v>
      </c>
      <c r="F30" s="63" t="s">
        <v>75</v>
      </c>
      <c r="G30" s="63">
        <f>SUM(G26:G29)</f>
        <v>1051</v>
      </c>
      <c r="H30" s="97"/>
      <c r="J30" s="88"/>
      <c r="K30" s="86"/>
      <c r="L30" s="86"/>
      <c r="M30" s="86"/>
      <c r="N30" s="88"/>
      <c r="O30" s="86"/>
      <c r="P30" s="113"/>
    </row>
    <row r="31" spans="1:23" s="10" customFormat="1" ht="16.5" x14ac:dyDescent="0.3">
      <c r="C31"/>
      <c r="D31" s="10" t="s">
        <v>1</v>
      </c>
      <c r="E31" s="10" t="s">
        <v>111</v>
      </c>
      <c r="F31" s="49" t="s">
        <v>86</v>
      </c>
      <c r="G31" s="49">
        <v>993</v>
      </c>
      <c r="H31" s="72"/>
      <c r="J31" s="88"/>
      <c r="K31" s="86"/>
      <c r="L31" s="86"/>
      <c r="M31" s="86"/>
      <c r="N31" s="89"/>
      <c r="O31" s="86"/>
      <c r="P31" s="71"/>
    </row>
    <row r="32" spans="1:23" s="10" customFormat="1" ht="16.5" x14ac:dyDescent="0.25">
      <c r="C32"/>
      <c r="D32" s="10" t="s">
        <v>73</v>
      </c>
      <c r="E32" s="73"/>
      <c r="F32" s="49" t="s">
        <v>76</v>
      </c>
      <c r="G32" s="49"/>
      <c r="H32" s="97"/>
      <c r="J32" s="90"/>
      <c r="K32" s="86"/>
      <c r="L32" s="86"/>
      <c r="M32" s="86"/>
      <c r="N32" s="89"/>
      <c r="O32" s="86"/>
      <c r="P32" s="100"/>
    </row>
    <row r="33" spans="2:20" s="10" customFormat="1" ht="16.5" x14ac:dyDescent="0.25">
      <c r="C33"/>
      <c r="F33" s="64" t="s">
        <v>77</v>
      </c>
      <c r="G33" s="64"/>
      <c r="H33" s="97"/>
      <c r="J33" s="89"/>
      <c r="K33" s="86"/>
      <c r="L33" s="86"/>
      <c r="M33" s="86"/>
      <c r="N33" s="89"/>
      <c r="O33" s="86"/>
      <c r="P33" s="100"/>
    </row>
    <row r="34" spans="2:20" s="10" customFormat="1" ht="16.5" x14ac:dyDescent="0.25">
      <c r="C34"/>
      <c r="D34"/>
      <c r="E34" s="10">
        <f>E28/619</f>
        <v>0</v>
      </c>
      <c r="F34" s="63" t="s">
        <v>87</v>
      </c>
      <c r="G34" s="63">
        <f>SUM(G31:G33)</f>
        <v>993</v>
      </c>
      <c r="H34" s="97" t="s">
        <v>96</v>
      </c>
      <c r="J34" s="89"/>
      <c r="K34" s="86"/>
      <c r="L34" s="86"/>
      <c r="M34" s="86"/>
      <c r="N34" s="88"/>
      <c r="O34" s="86"/>
      <c r="P34" s="100"/>
    </row>
    <row r="35" spans="2:20" s="10" customFormat="1" ht="16.5" x14ac:dyDescent="0.25">
      <c r="C35"/>
      <c r="D35"/>
      <c r="F35" s="49" t="s">
        <v>72</v>
      </c>
      <c r="G35" s="49">
        <f>G26</f>
        <v>1051</v>
      </c>
      <c r="J35" s="89"/>
      <c r="K35" s="86"/>
      <c r="L35" s="86"/>
      <c r="M35" s="86"/>
      <c r="N35" s="91"/>
      <c r="O35" s="86"/>
      <c r="P35" s="100"/>
    </row>
    <row r="36" spans="2:20" s="10" customFormat="1" ht="16.5" x14ac:dyDescent="0.25">
      <c r="C36"/>
      <c r="D36"/>
      <c r="F36" s="49" t="s">
        <v>73</v>
      </c>
      <c r="G36" s="49">
        <v>29350</v>
      </c>
      <c r="J36" s="105"/>
      <c r="K36" s="86"/>
      <c r="L36" s="86"/>
      <c r="M36" s="86"/>
      <c r="N36" s="86"/>
      <c r="O36" s="86"/>
      <c r="P36" s="100"/>
    </row>
    <row r="37" spans="2:20" s="10" customFormat="1" x14ac:dyDescent="0.25">
      <c r="B37" s="10" t="s">
        <v>144</v>
      </c>
      <c r="C37"/>
      <c r="D37"/>
      <c r="F37" s="63" t="s">
        <v>74</v>
      </c>
      <c r="G37" s="63">
        <f>G34*G36</f>
        <v>29144550</v>
      </c>
      <c r="H37" s="10" t="e">
        <f>G37/E26</f>
        <v>#VALUE!</v>
      </c>
      <c r="J37" s="106"/>
      <c r="K37" s="86"/>
      <c r="L37" s="86"/>
      <c r="M37" s="86"/>
      <c r="N37" s="102"/>
      <c r="O37" s="86"/>
      <c r="P37" s="101"/>
    </row>
    <row r="38" spans="2:20" s="10" customFormat="1" x14ac:dyDescent="0.25">
      <c r="C38"/>
      <c r="D38"/>
      <c r="F38" s="63" t="s">
        <v>24</v>
      </c>
      <c r="G38" s="63">
        <f>G37*90%</f>
        <v>26230095</v>
      </c>
      <c r="J38" s="103"/>
      <c r="N38" s="102"/>
      <c r="P38" s="109"/>
    </row>
    <row r="39" spans="2:20" s="10" customFormat="1" x14ac:dyDescent="0.25">
      <c r="C39"/>
      <c r="D39"/>
      <c r="F39" s="63" t="s">
        <v>25</v>
      </c>
      <c r="G39" s="63">
        <f>G37*80%</f>
        <v>23315640</v>
      </c>
      <c r="J39" s="103"/>
      <c r="N39" s="102"/>
      <c r="P39" s="60"/>
    </row>
    <row r="40" spans="2:20" x14ac:dyDescent="0.25">
      <c r="J40" s="104"/>
      <c r="N40" s="102"/>
    </row>
    <row r="41" spans="2:20" x14ac:dyDescent="0.25">
      <c r="J41" s="114" t="s">
        <v>102</v>
      </c>
      <c r="N41" s="102" t="s">
        <v>105</v>
      </c>
      <c r="P41" s="60"/>
      <c r="Q41" s="10"/>
      <c r="R41" s="10"/>
      <c r="S41" s="10"/>
      <c r="T41" s="10"/>
    </row>
    <row r="42" spans="2:20" x14ac:dyDescent="0.25">
      <c r="F42" s="73"/>
      <c r="G42" s="73"/>
      <c r="H42" s="10"/>
      <c r="I42" s="10"/>
      <c r="J42" s="41" t="s">
        <v>101</v>
      </c>
      <c r="K42" s="49"/>
      <c r="L42" s="49"/>
      <c r="M42" s="41"/>
      <c r="N42" s="41">
        <v>1302</v>
      </c>
      <c r="O42" s="41"/>
      <c r="P42" s="124" t="s">
        <v>101</v>
      </c>
      <c r="Q42" s="49">
        <v>1303</v>
      </c>
      <c r="R42" s="49"/>
      <c r="S42" s="49"/>
      <c r="T42" s="10"/>
    </row>
    <row r="43" spans="2:20" x14ac:dyDescent="0.25">
      <c r="F43" s="72"/>
      <c r="G43" s="73"/>
      <c r="H43" s="10"/>
      <c r="I43" s="10"/>
      <c r="J43" s="41" t="s">
        <v>103</v>
      </c>
      <c r="K43" s="49"/>
      <c r="L43" s="49"/>
      <c r="M43" s="41"/>
      <c r="N43" s="125">
        <v>651.57000000000005</v>
      </c>
      <c r="O43" s="41" t="s">
        <v>147</v>
      </c>
      <c r="P43" s="41" t="s">
        <v>103</v>
      </c>
      <c r="Q43" s="126" t="s">
        <v>148</v>
      </c>
      <c r="R43" s="125" t="e">
        <f>N43+Q43</f>
        <v>#VALUE!</v>
      </c>
      <c r="S43" s="41"/>
      <c r="T43" s="10"/>
    </row>
    <row r="44" spans="2:20" x14ac:dyDescent="0.25">
      <c r="F44" s="73"/>
      <c r="G44" s="73"/>
      <c r="H44" s="10"/>
      <c r="I44" s="10"/>
      <c r="J44" s="41" t="s">
        <v>109</v>
      </c>
      <c r="K44" s="49"/>
      <c r="L44" s="49"/>
      <c r="M44" s="41"/>
      <c r="N44" s="127">
        <v>725.55</v>
      </c>
      <c r="O44" s="41"/>
      <c r="P44" s="41" t="s">
        <v>109</v>
      </c>
      <c r="Q44" s="49">
        <v>390.37</v>
      </c>
      <c r="R44" s="49">
        <f>N44+Q44</f>
        <v>1115.92</v>
      </c>
      <c r="S44" s="49" t="s">
        <v>125</v>
      </c>
      <c r="T44" s="10"/>
    </row>
    <row r="45" spans="2:20" ht="16.5" x14ac:dyDescent="0.25">
      <c r="J45" s="41"/>
      <c r="K45" s="41"/>
      <c r="L45" s="41"/>
      <c r="M45" s="41"/>
      <c r="N45" s="41"/>
      <c r="O45" s="41"/>
      <c r="P45" s="128"/>
      <c r="Q45" s="49"/>
      <c r="R45" s="49"/>
      <c r="S45" s="49"/>
      <c r="T45" s="10"/>
    </row>
    <row r="46" spans="2:20" x14ac:dyDescent="0.25">
      <c r="J46" s="41" t="s">
        <v>104</v>
      </c>
      <c r="K46" s="41"/>
      <c r="L46" s="41"/>
      <c r="M46" s="41"/>
      <c r="N46" s="127"/>
      <c r="O46" s="41"/>
      <c r="P46" s="41" t="s">
        <v>104</v>
      </c>
      <c r="Q46" s="41"/>
      <c r="R46" s="41"/>
      <c r="S46" s="41"/>
      <c r="T46" s="85"/>
    </row>
    <row r="47" spans="2:20" x14ac:dyDescent="0.25">
      <c r="I47" s="108"/>
      <c r="J47" s="41" t="s">
        <v>81</v>
      </c>
      <c r="K47" s="41"/>
      <c r="L47" s="41"/>
      <c r="M47" s="41"/>
      <c r="N47" s="127">
        <v>782</v>
      </c>
      <c r="O47" s="41"/>
      <c r="P47" s="41" t="s">
        <v>81</v>
      </c>
      <c r="Q47" s="41">
        <v>410</v>
      </c>
      <c r="R47" s="127">
        <f>N47+Q47</f>
        <v>1192</v>
      </c>
      <c r="S47" s="41" t="s">
        <v>126</v>
      </c>
      <c r="T47" s="85"/>
    </row>
    <row r="48" spans="2:20" ht="16.5" x14ac:dyDescent="0.25">
      <c r="P48" s="100"/>
      <c r="Q48" s="10"/>
      <c r="R48" s="10"/>
      <c r="S48" s="10"/>
      <c r="T48" s="10"/>
    </row>
    <row r="49" spans="7:20" ht="16.5" x14ac:dyDescent="0.25">
      <c r="G49" s="36"/>
      <c r="P49" s="100"/>
      <c r="Q49" s="10"/>
      <c r="R49" s="10"/>
      <c r="S49" s="10"/>
      <c r="T49" s="10"/>
    </row>
    <row r="50" spans="7:20" ht="16.5" x14ac:dyDescent="0.25">
      <c r="J50" s="41" t="s">
        <v>106</v>
      </c>
      <c r="K50" s="41"/>
      <c r="L50" s="41"/>
      <c r="M50" s="41"/>
      <c r="N50" s="41"/>
      <c r="O50" s="41"/>
      <c r="P50" s="128"/>
      <c r="Q50" s="49"/>
    </row>
    <row r="51" spans="7:20" x14ac:dyDescent="0.25">
      <c r="J51" s="41" t="s">
        <v>107</v>
      </c>
      <c r="K51" s="41"/>
      <c r="L51" s="41"/>
      <c r="M51" s="41"/>
      <c r="N51" s="41"/>
      <c r="O51" s="41"/>
      <c r="P51" s="129"/>
      <c r="Q51" s="41" t="s">
        <v>145</v>
      </c>
    </row>
    <row r="52" spans="7:20" ht="16.5" x14ac:dyDescent="0.25">
      <c r="J52" s="41"/>
      <c r="K52" s="41"/>
      <c r="L52" s="41"/>
      <c r="M52" s="41"/>
      <c r="N52" s="41"/>
      <c r="O52" s="41"/>
      <c r="P52" s="130"/>
      <c r="Q52" s="49"/>
      <c r="R52" s="10"/>
      <c r="S52" s="10"/>
      <c r="T52" s="10"/>
    </row>
    <row r="53" spans="7:20" ht="16.5" x14ac:dyDescent="0.3">
      <c r="J53" s="41" t="s">
        <v>108</v>
      </c>
      <c r="K53" s="41"/>
      <c r="L53" s="41"/>
      <c r="M53" s="41"/>
      <c r="N53" s="41"/>
      <c r="O53" s="41"/>
      <c r="P53" s="131"/>
      <c r="Q53" s="49"/>
      <c r="R53" s="10"/>
      <c r="S53" s="10"/>
      <c r="T53" s="10"/>
    </row>
    <row r="54" spans="7:20" x14ac:dyDescent="0.25">
      <c r="J54" s="41" t="s">
        <v>127</v>
      </c>
      <c r="K54" s="41"/>
      <c r="L54" s="41"/>
      <c r="M54" s="41"/>
      <c r="N54" s="41"/>
      <c r="O54" s="41"/>
      <c r="P54" s="49"/>
      <c r="Q54" s="49" t="s">
        <v>146</v>
      </c>
      <c r="R54" s="10"/>
      <c r="S54" s="10"/>
      <c r="T54" s="10"/>
    </row>
    <row r="55" spans="7:20" ht="16.5" x14ac:dyDescent="0.25">
      <c r="P55" s="111"/>
      <c r="Q55" s="10"/>
      <c r="R55" s="10"/>
      <c r="S55" s="10"/>
      <c r="T55" s="10"/>
    </row>
    <row r="56" spans="7:20" x14ac:dyDescent="0.25">
      <c r="P56" s="10"/>
      <c r="Q56" s="68"/>
      <c r="R56" s="10"/>
      <c r="S56" s="10"/>
      <c r="T56" s="10"/>
    </row>
    <row r="57" spans="7:20" x14ac:dyDescent="0.25">
      <c r="P57" s="10"/>
      <c r="Q57" s="10"/>
      <c r="R57" s="10"/>
      <c r="S57" s="10"/>
      <c r="T57" s="10"/>
    </row>
    <row r="58" spans="7:20" x14ac:dyDescent="0.25">
      <c r="J58" t="s">
        <v>149</v>
      </c>
      <c r="P58" s="10"/>
      <c r="Q58" s="10"/>
      <c r="R58" s="10"/>
      <c r="S58" s="10"/>
      <c r="T58" s="10"/>
    </row>
    <row r="59" spans="7:20" x14ac:dyDescent="0.25">
      <c r="P59" s="10"/>
      <c r="Q59" s="10"/>
      <c r="R59" s="10"/>
      <c r="S59" s="10"/>
      <c r="T59" s="10"/>
    </row>
  </sheetData>
  <pageMargins left="0.70866141732283472" right="0.70866141732283472" top="0.74803149606299213" bottom="0.74803149606299213" header="0.31496062992125984" footer="0.31496062992125984"/>
  <pageSetup paperSize="9" scale="8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33:A34"/>
  <sheetViews>
    <sheetView topLeftCell="H28" zoomScaleNormal="100" workbookViewId="0">
      <selection activeCell="H1" sqref="H1"/>
    </sheetView>
  </sheetViews>
  <sheetFormatPr defaultRowHeight="15" x14ac:dyDescent="0.25"/>
  <sheetData>
    <row r="33" ht="9" customHeight="1" x14ac:dyDescent="0.25"/>
    <row r="34" hidden="1" x14ac:dyDescent="0.25"/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C3EA66-E17E-4C60-99F0-14B7D07ED892}">
  <dimension ref="A1"/>
  <sheetViews>
    <sheetView topLeftCell="A1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9A922D-D5B8-44CB-9D82-4D853A539D88}">
  <dimension ref="A1"/>
  <sheetViews>
    <sheetView topLeftCell="A43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67C383-1960-48B1-A415-B63F3871FA0F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95151-D716-4B6F-A6D3-503AF711B2C0}">
  <dimension ref="A1"/>
  <sheetViews>
    <sheetView topLeftCell="A4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6098D2-4760-4140-91DD-3D9315099E99}">
  <dimension ref="A1"/>
  <sheetViews>
    <sheetView topLeftCell="A25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3FD1A4-F495-4772-8AB1-E7FD12AB6EDE}">
  <dimension ref="A1"/>
  <sheetViews>
    <sheetView topLeftCell="A10" zoomScaleNormal="10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18A962-BBA8-45A4-BD06-6355DFC12FA2}">
  <dimension ref="A1"/>
  <sheetViews>
    <sheetView zoomScale="70" zoomScaleNormal="7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33AE09-F6AA-481C-8BFC-E060EEB3DA96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6ED80D-0C98-4F6E-BAFD-F03989BD16D7}">
  <dimension ref="A1"/>
  <sheetViews>
    <sheetView topLeftCell="A4" workbookViewId="0">
      <selection activeCell="R74" sqref="R74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A5544C-E0BE-4EC7-9686-EEA37BAAFB7E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FF2DFB-F41E-4D8A-912C-B793237CDE70}">
  <dimension ref="A1"/>
  <sheetViews>
    <sheetView topLeftCell="A2" zoomScale="70" zoomScaleNormal="7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00AAF3-8F89-48F2-A0A3-BF90BC8C4832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7E260C-B77D-4E8C-925F-22C20821128C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E2ED9-C6C0-4902-BCE1-0BDBF8268A19}">
  <dimension ref="A1"/>
  <sheetViews>
    <sheetView topLeftCell="A22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3E8BB9-26B6-4F2D-B7D2-D2F5C1F8F60E}">
  <dimension ref="A1"/>
  <sheetViews>
    <sheetView topLeftCell="A13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27F776-3529-41C9-AFC7-B6A9329EF050}">
  <dimension ref="A1"/>
  <sheetViews>
    <sheetView topLeftCell="A43" zoomScale="70" zoomScaleNormal="7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7926C2-92C3-44FC-BCE5-BA4DC9DBC19A}">
  <dimension ref="A1"/>
  <sheetViews>
    <sheetView topLeftCell="A1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D0DB85-54B7-45BA-8DCA-7CBAF9062A6E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9B6754-4E55-45F9-B174-753B88A4F478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6BE4DC-B0DC-4FAB-ADD0-CCC8A9392CA8}">
  <dimension ref="A1"/>
  <sheetViews>
    <sheetView topLeftCell="A22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2AF99B-8500-4015-BA4D-6E03C09DADF9}">
  <dimension ref="A1"/>
  <sheetViews>
    <sheetView zoomScale="70" zoomScaleNormal="70" workbookViewId="0"/>
  </sheetViews>
  <sheetFormatPr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26</vt:i4>
      </vt:variant>
      <vt:variant>
        <vt:lpstr>Named Ranges</vt:lpstr>
      </vt:variant>
      <vt:variant>
        <vt:i4>1</vt:i4>
      </vt:variant>
    </vt:vector>
  </HeadingPairs>
  <TitlesOfParts>
    <vt:vector size="27" baseType="lpstr">
      <vt:lpstr>Depreciation</vt:lpstr>
      <vt:lpstr>Sale plan</vt:lpstr>
      <vt:lpstr>Calculation</vt:lpstr>
      <vt:lpstr>20-20</vt:lpstr>
      <vt:lpstr>Sheet1</vt:lpstr>
      <vt:lpstr>Sheet2</vt:lpstr>
      <vt:lpstr>Sheet3</vt:lpstr>
      <vt:lpstr>Sheet4</vt:lpstr>
      <vt:lpstr>Sheet5</vt:lpstr>
      <vt:lpstr>Sheet6</vt:lpstr>
      <vt:lpstr>Sheet7</vt:lpstr>
      <vt:lpstr>Sheet8</vt:lpstr>
      <vt:lpstr>Sheet9</vt:lpstr>
      <vt:lpstr>Sheet10</vt:lpstr>
      <vt:lpstr>Sheet11</vt:lpstr>
      <vt:lpstr>Sheet12</vt:lpstr>
      <vt:lpstr>Sheet13</vt:lpstr>
      <vt:lpstr>Sheet14</vt:lpstr>
      <vt:lpstr>Sheet15</vt:lpstr>
      <vt:lpstr>Sheet16</vt:lpstr>
      <vt:lpstr>Sheet17</vt:lpstr>
      <vt:lpstr>Sheet18</vt:lpstr>
      <vt:lpstr>Sheet19</vt:lpstr>
      <vt:lpstr>Sheet20</vt:lpstr>
      <vt:lpstr>Sheet21</vt:lpstr>
      <vt:lpstr>Sheet22</vt:lpstr>
      <vt:lpstr>'20-20'!_Hlk83481416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Akhilesh</dc:creator>
  <cp:lastModifiedBy>Desk-111</cp:lastModifiedBy>
  <cp:lastPrinted>2019-11-05T06:14:02Z</cp:lastPrinted>
  <dcterms:created xsi:type="dcterms:W3CDTF">2018-02-17T10:36:41Z</dcterms:created>
  <dcterms:modified xsi:type="dcterms:W3CDTF">2023-09-12T12:13:45Z</dcterms:modified>
</cp:coreProperties>
</file>