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C:\Users\114-PC\Downloads\11.07.2023\SBI_RACPC Ghatkopar (West)_Monica Sarade\"/>
    </mc:Choice>
  </mc:AlternateContent>
  <xr:revisionPtr revIDLastSave="0" documentId="13_ncr:1_{4375DFB0-0156-4748-A45C-A7B7B321E5F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4" l="1"/>
  <c r="G31" i="4"/>
  <c r="G23" i="4"/>
  <c r="G26" i="4" s="1"/>
  <c r="G30" i="4" s="1"/>
  <c r="C12" i="25"/>
  <c r="C11" i="25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H3" i="4" l="1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C4" i="25"/>
  <c r="C5" i="25" s="1"/>
  <c r="P16" i="4"/>
  <c r="Q16" i="4" s="1"/>
  <c r="B16" i="4" s="1"/>
  <c r="C16" i="4" s="1"/>
  <c r="D16" i="4" s="1"/>
  <c r="J16" i="4"/>
  <c r="I16" i="4"/>
  <c r="E16" i="4"/>
  <c r="H24" i="4"/>
  <c r="G28" i="4"/>
  <c r="C13" i="25"/>
  <c r="C20" i="25"/>
  <c r="C16" i="25"/>
  <c r="C17" i="25" s="1"/>
  <c r="H16" i="4" l="1"/>
  <c r="F16" i="4"/>
  <c r="G16" i="4"/>
  <c r="H26" i="4"/>
  <c r="G27" i="4"/>
  <c r="C7" i="25"/>
  <c r="E5" i="25"/>
  <c r="E17" i="25"/>
  <c r="C19" i="25"/>
  <c r="C21" i="25" s="1"/>
  <c r="E21" i="25" s="1"/>
  <c r="C8" i="25" l="1"/>
  <c r="C9" i="25" s="1"/>
  <c r="E9" i="25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N16" i="24" l="1"/>
  <c r="N17" i="24" s="1"/>
  <c r="I10" i="24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19" i="4"/>
  <c r="H19" i="4" s="1"/>
  <c r="D20" i="4" l="1"/>
  <c r="H20" i="4" s="1"/>
  <c r="D17" i="4"/>
  <c r="H17" i="4" s="1"/>
  <c r="D18" i="4"/>
  <c r="H18" i="4" s="1"/>
</calcChain>
</file>

<file path=xl/sharedStrings.xml><?xml version="1.0" encoding="utf-8"?>
<sst xmlns="http://schemas.openxmlformats.org/spreadsheetml/2006/main" count="125" uniqueCount="80">
  <si>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</si>
  <si>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</si>
  <si>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</si>
  <si>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</si>
  <si>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</si>
  <si>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</si>
  <si>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</si>
  <si>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</si>
  <si>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</si>
  <si>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</si>
  <si>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</si>
  <si>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</si>
  <si>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</si>
  <si>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</si>
  <si>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</si>
  <si>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</si>
  <si>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</si>
  <si>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</si>
  <si>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</si>
  <si>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</si>
  <si>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</si>
  <si>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</si>
  <si>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</si>
  <si>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</si>
  <si>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</si>
  <si>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</si>
  <si>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</si>
  <si>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</si>
  <si>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</si>
  <si>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</si>
  <si>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</si>
  <si>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</si>
  <si>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</si>
  <si>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</si>
  <si>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</si>
  <si>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</si>
  <si>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</si>
  <si>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</si>
  <si>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</si>
  <si>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</si>
  <si>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</si>
  <si>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</si>
  <si>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</si>
  <si>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</si>
  <si>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</si>
  <si>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</si>
  <si>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</si>
  <si>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</si>
  <si>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</si>
  <si>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</si>
  <si>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</si>
  <si>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</si>
  <si>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</si>
  <si>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</si>
  <si>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</si>
  <si>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</si>
  <si>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</si>
  <si>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</si>
  <si>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</si>
  <si>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</si>
  <si>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</si>
  <si>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</si>
  <si>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</si>
  <si>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</si>
  <si>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</si>
  <si>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</si>
  <si>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</si>
  <si>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</si>
  <si>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</si>
  <si>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</si>
  <si>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</si>
  <si>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</si>
  <si>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</si>
  <si>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</si>
  <si>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</si>
  <si>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</si>
  <si>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>Depreciation:
70% (for Building between 20 to 30 years)</t>
  </si>
  <si>
    <t>Rate on</t>
  </si>
  <si>
    <t>ACA</t>
  </si>
  <si>
    <t>RERA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</si>
</sst>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0" borderId="4" xfId="0" applyFont="1" applyBorder="1"/>
    <xf numFmtId="43" fontId="2" fillId="0" borderId="0" xfId="1" applyFont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5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6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58945</xdr:colOff>
      <xdr:row>47</xdr:row>
      <xdr:rowOff>125092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049DBA-9E9A-282F-3D13-B0F151928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60545" cy="9078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workbookViewId="0">
      <selection activeCell="I20" sqref="I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59</v>
      </c>
      <c r="C3" s="52">
        <v>194290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60</v>
      </c>
      <c r="C4" s="52">
        <f>C3*0%</f>
        <v>0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61</v>
      </c>
      <c r="C5" s="57">
        <f>C3+C4</f>
        <v>194290</v>
      </c>
      <c r="D5" s="58" t="s">
        <v>62</v>
      </c>
      <c r="E5" s="59">
        <f>C5/10.764</f>
        <v>18049.981419546639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64</v>
      </c>
      <c r="C6" s="52">
        <v>98960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/>
      <c r="C7" s="52">
        <f>C5-C6</f>
        <v>95330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76</v>
      </c>
      <c r="C8" s="52">
        <f>C7*70%</f>
        <v>66731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65</v>
      </c>
      <c r="C9" s="57">
        <f>C6+C8</f>
        <v>165691</v>
      </c>
      <c r="D9" s="58" t="s">
        <v>62</v>
      </c>
      <c r="E9" s="59">
        <f>C9/10.764</f>
        <v>15393.069490895579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69</v>
      </c>
      <c r="C11" s="66">
        <f>Calculation!D7</f>
        <v>2023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70</v>
      </c>
      <c r="C12" s="66">
        <f>Calculation!D8</f>
        <v>2023</v>
      </c>
      <c r="D12" s="65"/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71</v>
      </c>
      <c r="C13" s="66">
        <f>C11-C12</f>
        <v>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66</v>
      </c>
      <c r="C18" s="52">
        <v>26620</v>
      </c>
      <c r="D18" s="41"/>
      <c r="E18" s="41"/>
      <c r="F18" s="41"/>
    </row>
    <row r="19" spans="2:6" x14ac:dyDescent="0.25">
      <c r="B19" s="41" t="s">
        <v>67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68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65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N19" sqref="N1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5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1">
        <f t="shared" si="6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>
        <f t="shared" si="6"/>
        <v>0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1">
        <f t="shared" si="6"/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>
        <f t="shared" si="6"/>
        <v>0</v>
      </c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50">
        <f>SUM(N5:N15)</f>
        <v>0</v>
      </c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50">
        <f>N16*10.764</f>
        <v>0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workbookViewId="0">
      <selection activeCell="J31" sqref="J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21700</v>
      </c>
      <c r="D3" s="20" t="s">
        <v>77</v>
      </c>
      <c r="E3" t="s">
        <v>79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18700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2023</v>
      </c>
    </row>
    <row r="8" spans="1:5" x14ac:dyDescent="0.25">
      <c r="A8" s="15" t="s">
        <v>18</v>
      </c>
      <c r="B8" s="23"/>
      <c r="C8" s="24">
        <f>C9-C7</f>
        <v>60</v>
      </c>
      <c r="D8" s="24">
        <v>2023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18700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21700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RERA CA</v>
      </c>
      <c r="B18" s="7"/>
      <c r="C18" s="29">
        <v>752</v>
      </c>
      <c r="D18" s="24"/>
    </row>
    <row r="19" spans="1:4" x14ac:dyDescent="0.25">
      <c r="A19" s="69" t="s">
        <v>74</v>
      </c>
      <c r="B19" s="6"/>
      <c r="C19" s="30">
        <f>C18*C16</f>
        <v>16318400</v>
      </c>
      <c r="D19" s="71"/>
    </row>
    <row r="20" spans="1:4" x14ac:dyDescent="0.25">
      <c r="A20" s="69" t="s">
        <v>24</v>
      </c>
      <c r="B20" s="6"/>
      <c r="C20" s="30">
        <f>C19*90%</f>
        <v>14686560</v>
      </c>
      <c r="D20" s="30"/>
    </row>
    <row r="21" spans="1:4" x14ac:dyDescent="0.25">
      <c r="A21" s="69" t="s">
        <v>25</v>
      </c>
      <c r="B21" s="6"/>
      <c r="C21" s="30">
        <f>C19*80%</f>
        <v>13054720</v>
      </c>
      <c r="D21" s="31"/>
    </row>
    <row r="22" spans="1:4" x14ac:dyDescent="0.25">
      <c r="A22" s="15"/>
      <c r="D22" s="24"/>
    </row>
    <row r="23" spans="1:4" x14ac:dyDescent="0.25">
      <c r="A23" s="32" t="s">
        <v>26</v>
      </c>
      <c r="B23" s="33"/>
      <c r="C23" s="34">
        <f>C4*C18</f>
        <v>2256000</v>
      </c>
      <c r="D23" s="34"/>
    </row>
    <row r="24" spans="1:4" x14ac:dyDescent="0.25">
      <c r="A24" s="15" t="s">
        <v>27</v>
      </c>
    </row>
    <row r="25" spans="1:4" x14ac:dyDescent="0.25">
      <c r="A25" s="35" t="s">
        <v>28</v>
      </c>
      <c r="B25" s="16"/>
      <c r="C25" s="31">
        <f>C19*0.025/12</f>
        <v>33996.666666666664</v>
      </c>
      <c r="D25" s="31"/>
    </row>
    <row r="26" spans="1:4" x14ac:dyDescent="0.25">
      <c r="C26" s="31"/>
      <c r="D26" s="31"/>
    </row>
    <row r="27" spans="1:4" x14ac:dyDescent="0.25">
      <c r="C27" s="31"/>
      <c r="D27" s="31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5"/>
  <sheetViews>
    <sheetView tabSelected="1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6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752</v>
      </c>
      <c r="C2" s="4">
        <f t="shared" ref="C2:C15" si="1">B2*1.2</f>
        <v>902.4</v>
      </c>
      <c r="D2" s="4">
        <f t="shared" ref="D2:D15" si="2">C2*1.2</f>
        <v>1082.8799999999999</v>
      </c>
      <c r="E2" s="5">
        <f t="shared" ref="E2:E15" si="3">R2</f>
        <v>16200000</v>
      </c>
      <c r="F2" s="73">
        <f>ROUND((E2/B2),0)</f>
        <v>21543</v>
      </c>
      <c r="G2" s="73">
        <f t="shared" ref="G2:G15" si="4">ROUND((E2/C2),0)</f>
        <v>17952</v>
      </c>
      <c r="H2" s="73">
        <f t="shared" ref="H2:H15" si="5">ROUND((E2/D2),0)</f>
        <v>14960</v>
      </c>
      <c r="I2" s="73">
        <f t="shared" ref="I2:I15" si="6">T2</f>
        <v>0</v>
      </c>
      <c r="J2" s="73">
        <f t="shared" ref="J2:J15" si="7">U2</f>
        <v>0</v>
      </c>
      <c r="K2" s="7"/>
      <c r="L2" s="7"/>
      <c r="M2" s="7"/>
      <c r="N2" s="7"/>
      <c r="O2" s="7">
        <v>0</v>
      </c>
      <c r="P2" s="7">
        <f t="shared" ref="P2:P15" si="8">O2/1.2</f>
        <v>0</v>
      </c>
      <c r="Q2" s="7">
        <v>752</v>
      </c>
      <c r="R2" s="74">
        <v>16200000</v>
      </c>
      <c r="S2" s="2"/>
    </row>
    <row r="3" spans="1:19" x14ac:dyDescent="0.25">
      <c r="A3" s="4">
        <v>2</v>
      </c>
      <c r="B3" s="4">
        <f t="shared" si="0"/>
        <v>674</v>
      </c>
      <c r="C3" s="4">
        <f t="shared" si="1"/>
        <v>808.8</v>
      </c>
      <c r="D3" s="4">
        <f t="shared" si="2"/>
        <v>970.56</v>
      </c>
      <c r="E3" s="5">
        <f t="shared" si="3"/>
        <v>13500000</v>
      </c>
      <c r="F3" s="73">
        <f t="shared" ref="F2:F15" si="9">ROUND((E3/B3),0)</f>
        <v>20030</v>
      </c>
      <c r="G3" s="73">
        <f t="shared" si="4"/>
        <v>16691</v>
      </c>
      <c r="H3" s="73">
        <f t="shared" si="5"/>
        <v>13909</v>
      </c>
      <c r="I3" s="73">
        <f t="shared" si="6"/>
        <v>0</v>
      </c>
      <c r="J3" s="73">
        <f t="shared" si="7"/>
        <v>0</v>
      </c>
      <c r="K3" s="7"/>
      <c r="L3" s="7"/>
      <c r="M3" s="7"/>
      <c r="N3" s="7"/>
      <c r="O3" s="7">
        <v>0</v>
      </c>
      <c r="P3" s="7">
        <f t="shared" si="8"/>
        <v>0</v>
      </c>
      <c r="Q3" s="7">
        <v>674</v>
      </c>
      <c r="R3" s="74">
        <v>13500000</v>
      </c>
      <c r="S3" s="2"/>
    </row>
    <row r="4" spans="1:19" x14ac:dyDescent="0.25">
      <c r="A4" s="4">
        <v>3</v>
      </c>
      <c r="B4" s="4">
        <f t="shared" si="0"/>
        <v>675</v>
      </c>
      <c r="C4" s="4">
        <f t="shared" si="1"/>
        <v>810</v>
      </c>
      <c r="D4" s="4">
        <f t="shared" si="2"/>
        <v>972</v>
      </c>
      <c r="E4" s="5">
        <f t="shared" si="3"/>
        <v>14500000</v>
      </c>
      <c r="F4" s="73">
        <f t="shared" si="9"/>
        <v>21481</v>
      </c>
      <c r="G4" s="73">
        <f t="shared" si="4"/>
        <v>17901</v>
      </c>
      <c r="H4" s="73">
        <f t="shared" si="5"/>
        <v>14918</v>
      </c>
      <c r="I4" s="73">
        <f t="shared" si="6"/>
        <v>0</v>
      </c>
      <c r="J4" s="73">
        <f t="shared" si="7"/>
        <v>0</v>
      </c>
      <c r="K4" s="7"/>
      <c r="L4" s="7"/>
      <c r="M4" s="7"/>
      <c r="N4" s="7"/>
      <c r="O4" s="7">
        <v>0</v>
      </c>
      <c r="P4" s="7">
        <f t="shared" si="8"/>
        <v>0</v>
      </c>
      <c r="Q4" s="7">
        <v>675</v>
      </c>
      <c r="R4" s="74">
        <v>14500000</v>
      </c>
      <c r="S4" s="2"/>
    </row>
    <row r="5" spans="1:19" x14ac:dyDescent="0.25">
      <c r="A5" s="4">
        <v>4</v>
      </c>
      <c r="B5" s="4">
        <f t="shared" si="0"/>
        <v>675</v>
      </c>
      <c r="C5" s="4">
        <f t="shared" si="1"/>
        <v>810</v>
      </c>
      <c r="D5" s="4">
        <f t="shared" si="2"/>
        <v>972</v>
      </c>
      <c r="E5" s="5">
        <f t="shared" si="3"/>
        <v>14500000</v>
      </c>
      <c r="F5" s="73">
        <f t="shared" si="9"/>
        <v>21481</v>
      </c>
      <c r="G5" s="73">
        <f t="shared" si="4"/>
        <v>17901</v>
      </c>
      <c r="H5" s="73">
        <f t="shared" si="5"/>
        <v>14918</v>
      </c>
      <c r="I5" s="73">
        <f t="shared" si="6"/>
        <v>0</v>
      </c>
      <c r="J5" s="73">
        <f t="shared" si="7"/>
        <v>0</v>
      </c>
      <c r="K5" s="7"/>
      <c r="L5" s="7"/>
      <c r="M5" s="7"/>
      <c r="N5" s="7"/>
      <c r="O5" s="7">
        <v>0</v>
      </c>
      <c r="P5" s="7">
        <f t="shared" si="8"/>
        <v>0</v>
      </c>
      <c r="Q5" s="7">
        <v>675</v>
      </c>
      <c r="R5" s="74">
        <v>14500000</v>
      </c>
      <c r="S5" s="2"/>
    </row>
    <row r="6" spans="1:19" x14ac:dyDescent="0.25">
      <c r="A6" s="4">
        <v>5</v>
      </c>
      <c r="B6" s="4">
        <f t="shared" si="0"/>
        <v>493</v>
      </c>
      <c r="C6" s="4">
        <f t="shared" si="1"/>
        <v>591.6</v>
      </c>
      <c r="D6" s="4">
        <f t="shared" si="2"/>
        <v>709.92</v>
      </c>
      <c r="E6" s="5">
        <f t="shared" si="3"/>
        <v>10400000</v>
      </c>
      <c r="F6" s="73">
        <f t="shared" si="9"/>
        <v>21095</v>
      </c>
      <c r="G6" s="73">
        <f t="shared" si="4"/>
        <v>17579</v>
      </c>
      <c r="H6" s="73">
        <f t="shared" si="5"/>
        <v>14650</v>
      </c>
      <c r="I6" s="73">
        <f t="shared" si="6"/>
        <v>0</v>
      </c>
      <c r="J6" s="73">
        <f t="shared" si="7"/>
        <v>0</v>
      </c>
      <c r="K6" s="7"/>
      <c r="L6" s="7"/>
      <c r="M6" s="7"/>
      <c r="N6" s="7"/>
      <c r="O6" s="7">
        <v>0</v>
      </c>
      <c r="P6" s="7">
        <f t="shared" si="8"/>
        <v>0</v>
      </c>
      <c r="Q6" s="7">
        <v>493</v>
      </c>
      <c r="R6" s="74">
        <v>10400000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9"/>
        <v>#DIV/0!</v>
      </c>
      <c r="G7" s="4" t="e">
        <f t="shared" si="4"/>
        <v>#DIV/0!</v>
      </c>
      <c r="H7" s="4" t="e">
        <f t="shared" si="5"/>
        <v>#DIV/0!</v>
      </c>
      <c r="I7" s="4">
        <f t="shared" si="6"/>
        <v>0</v>
      </c>
      <c r="J7" s="4">
        <f t="shared" si="7"/>
        <v>0</v>
      </c>
      <c r="O7">
        <v>0</v>
      </c>
      <c r="P7">
        <f t="shared" si="8"/>
        <v>0</v>
      </c>
      <c r="Q7">
        <f t="shared" ref="Q7:Q15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9"/>
        <v>#DIV/0!</v>
      </c>
      <c r="G8" s="4" t="e">
        <f t="shared" si="4"/>
        <v>#DIV/0!</v>
      </c>
      <c r="H8" s="4" t="e">
        <f t="shared" si="5"/>
        <v>#DIV/0!</v>
      </c>
      <c r="I8" s="4">
        <f t="shared" si="6"/>
        <v>0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9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9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9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9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9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8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9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8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9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8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/>
    <row r="23" spans="1:19" s="10" customFormat="1" x14ac:dyDescent="0.25">
      <c r="C23" s="67" t="s">
        <v>75</v>
      </c>
      <c r="D23" s="67"/>
      <c r="F23" s="52" t="s">
        <v>78</v>
      </c>
      <c r="G23" s="52">
        <f>692+39+21</f>
        <v>752</v>
      </c>
      <c r="I23" s="64"/>
      <c r="J23" s="64"/>
    </row>
    <row r="24" spans="1:19" s="10" customFormat="1" x14ac:dyDescent="0.25">
      <c r="C24" s="67" t="s">
        <v>1</v>
      </c>
      <c r="D24" s="67"/>
      <c r="F24" s="52" t="s">
        <v>72</v>
      </c>
      <c r="G24" s="52">
        <v>827</v>
      </c>
      <c r="H24" s="10">
        <f>G24/G23</f>
        <v>1.0997340425531914</v>
      </c>
      <c r="I24" s="64"/>
      <c r="J24" s="64"/>
    </row>
    <row r="25" spans="1:19" s="10" customFormat="1" x14ac:dyDescent="0.25">
      <c r="F25" s="52" t="s">
        <v>73</v>
      </c>
      <c r="G25" s="52">
        <v>21500</v>
      </c>
      <c r="I25" s="64"/>
      <c r="J25" s="64"/>
    </row>
    <row r="26" spans="1:19" s="10" customFormat="1" x14ac:dyDescent="0.25">
      <c r="C26" s="68"/>
      <c r="D26" s="68"/>
      <c r="F26" s="68" t="s">
        <v>74</v>
      </c>
      <c r="G26" s="68">
        <f>G23*G25</f>
        <v>16168000</v>
      </c>
      <c r="H26" s="10" t="e">
        <f>G26/D24</f>
        <v>#DIV/0!</v>
      </c>
      <c r="I26" s="70"/>
      <c r="J26" s="70"/>
    </row>
    <row r="27" spans="1:19" s="10" customFormat="1" x14ac:dyDescent="0.25">
      <c r="C27" s="68"/>
      <c r="D27" s="68"/>
      <c r="F27" s="68" t="s">
        <v>24</v>
      </c>
      <c r="G27" s="68">
        <f>G26*90%</f>
        <v>14551200</v>
      </c>
      <c r="I27" s="70"/>
      <c r="J27" s="70"/>
    </row>
    <row r="28" spans="1:19" s="10" customFormat="1" x14ac:dyDescent="0.25">
      <c r="C28" s="68"/>
      <c r="D28" s="68"/>
      <c r="F28" s="68" t="s">
        <v>25</v>
      </c>
      <c r="G28" s="68">
        <f>G26*80%</f>
        <v>12934400</v>
      </c>
      <c r="I28" s="70"/>
      <c r="J28" s="70"/>
    </row>
    <row r="29" spans="1:19" s="10" customFormat="1" x14ac:dyDescent="0.25">
      <c r="C29" s="68"/>
      <c r="D29" s="68"/>
      <c r="I29" s="64"/>
      <c r="J29" s="64"/>
    </row>
    <row r="30" spans="1:19" s="10" customFormat="1" x14ac:dyDescent="0.25">
      <c r="C30" s="68"/>
      <c r="D30" s="68"/>
      <c r="G30" s="10">
        <f>G26*0.75</f>
        <v>12126000</v>
      </c>
      <c r="I30" s="64"/>
      <c r="J30" s="64"/>
    </row>
    <row r="31" spans="1:19" s="10" customFormat="1" x14ac:dyDescent="0.25">
      <c r="G31" s="10">
        <f>1.6*0.75</f>
        <v>1.2000000000000002</v>
      </c>
    </row>
    <row r="32" spans="1:19" s="10" customFormat="1" x14ac:dyDescent="0.25"/>
    <row r="33" s="10" customFormat="1" x14ac:dyDescent="0.25"/>
    <row r="34" s="10" customFormat="1" x14ac:dyDescent="0.25"/>
    <row r="35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topLeftCell="A10" zoomScale="115" zoomScaleNormal="115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2023-07-12T05:29:54Z</dcterms:modified>
</cp:coreProperties>
</file>